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410" tabRatio="597" firstSheet="1" activeTab="5"/>
  </bookViews>
  <sheets>
    <sheet name="Veri Giriş Sayfası" sheetId="1" state="hidden" r:id="rId1"/>
    <sheet name="Borç Yapılandırma Verileri" sheetId="2" r:id="rId2"/>
    <sheet name="Gelir ve Kurumlar Matrah Artımı" sheetId="3" r:id="rId3"/>
    <sheet name="KDV Artırımı Veri Girişi" sheetId="4" r:id="rId4"/>
    <sheet name="Hesaplama ve Rapor Sayfası" sheetId="5" state="hidden" r:id="rId5"/>
    <sheet name="Rapor" sheetId="6" r:id="rId6"/>
    <sheet name="YÜ-ÜFE DEĞİŞİM ORANLARI" sheetId="7" r:id="rId7"/>
    <sheet name="Açıklamalar" sheetId="8" r:id="rId8"/>
    <sheet name="Stok-Duran Varlık Düzeltme" sheetId="9" r:id="rId9"/>
  </sheets>
  <definedNames>
    <definedName name="YAPILANDIRMA" localSheetId="0">#REF!</definedName>
    <definedName name="YAPILANDIRMA">#REF!</definedName>
  </definedNames>
  <calcPr fullCalcOnLoad="1"/>
</workbook>
</file>

<file path=xl/comments2.xml><?xml version="1.0" encoding="utf-8"?>
<comments xmlns="http://schemas.openxmlformats.org/spreadsheetml/2006/main">
  <authors>
    <author>malianaliz</author>
  </authors>
  <commentList>
    <comment ref="B3" authorId="0">
      <text>
        <r>
          <rPr>
            <b/>
            <sz val="9"/>
            <rFont val="Tahoma"/>
            <family val="2"/>
          </rPr>
          <t>Lütfen Vade'yi Örnekte yer aldığı şekilde giriniz. Ay ve Yıl arasına yalnızca tırnak ( ' ) işareti konulmalıdır. AKSİ DURUMDA HESAPLAMA YAPILMAZ!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2"/>
          </rPr>
          <t>Rapor Sonu Dönemi örnekte olduğu şekilde yazılmalıdır. Ay ve Yıl arasına herhangi bir özel işaret KONULMAMALIDIR</t>
        </r>
      </text>
    </comment>
  </commentList>
</comments>
</file>

<file path=xl/comments6.xml><?xml version="1.0" encoding="utf-8"?>
<comments xmlns="http://schemas.openxmlformats.org/spreadsheetml/2006/main">
  <authors>
    <author>malianaliz</author>
  </authors>
  <commentList>
    <comment ref="B15" authorId="0">
      <text>
        <r>
          <rPr>
            <b/>
            <sz val="9"/>
            <rFont val="Tahoma"/>
            <family val="2"/>
          </rPr>
          <t>Yasa hükümleri doğrultusunda matrah artırımına uygulanacak genel vergi oranı %20 şeklindedir.</t>
        </r>
      </text>
    </comment>
    <comment ref="B16" authorId="0">
      <text>
        <r>
          <rPr>
            <b/>
            <sz val="9"/>
            <rFont val="Tahoma"/>
            <family val="2"/>
          </rPr>
          <t>Yasa hükümleri doğrultusunda beyannamelerini yasal süresinde veren ve vergilerini de süresinde ödeyen mükellefler matrah artırımında uygulanacak  %15 vergi oranını kullanabileceklerdir.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Hesaplamalar yasanın yürürlük tarihi olan 22 Ağustos 2016 tarihi itibariyle yapılmakta olup, önceki ayların tamamında Yİ-ÜFE aylık değişim oranları tam olarak dikkate alınmıştır.</t>
        </r>
      </text>
    </comment>
    <comment ref="C6" authorId="0">
      <text>
        <r>
          <rPr>
            <b/>
            <sz val="9"/>
            <rFont val="Tahoma"/>
            <family val="2"/>
          </rPr>
          <t>Peşin ödemenin tercih edilmesi durumunda gecikme tutarının %50'sinden vaz geçilmektedir.</t>
        </r>
      </text>
    </comment>
  </commentList>
</comments>
</file>

<file path=xl/sharedStrings.xml><?xml version="1.0" encoding="utf-8"?>
<sst xmlns="http://schemas.openxmlformats.org/spreadsheetml/2006/main" count="651" uniqueCount="584">
  <si>
    <t>Hesaplamaya Esas</t>
  </si>
  <si>
    <t>Gecikme (TEFE/ÜFE)</t>
  </si>
  <si>
    <t>Yıl</t>
  </si>
  <si>
    <t>TEFE/ÜFE (%)</t>
  </si>
  <si>
    <t>TL</t>
  </si>
  <si>
    <t>Döküm Almak İçin Rapor Sayfasına Gidiniz</t>
  </si>
  <si>
    <t>Tablomuzdaki hesaplamalarda borç vadesinin içerisinde bulunduğu ay verileri de alınmaktadır.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</si>
  <si>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</si>
  <si>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</si>
  <si>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</si>
  <si>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</si>
  <si>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</si>
  <si>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</si>
  <si>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</si>
  <si>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</si>
  <si>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</si>
  <si>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mali@malianaliz.com</t>
  </si>
  <si>
    <t>Lütfen Yalnızca Dönem Sonu Bilgisini Giriniz.</t>
  </si>
  <si>
    <t>Hesaplamaya Esas Borç/Alacak Aslını Giriniz</t>
  </si>
  <si>
    <t>Dr. Mehmet Ali AKTAŞ, YMM, Bağımsız Denetçi</t>
  </si>
  <si>
    <t>ASIL OLAN BİLGİ PAYLAŞIMIDIR</t>
  </si>
  <si>
    <t>maktas978@gmail.com</t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</si>
  <si>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</si>
  <si>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</si>
  <si>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</si>
  <si>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</si>
  <si>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</si>
  <si>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t xml:space="preserve"> </t>
  </si>
  <si>
    <t>OCAK'1980</t>
  </si>
  <si>
    <t>ŞUBAT'1980</t>
  </si>
  <si>
    <t>MART'1980</t>
  </si>
  <si>
    <t>NİSAN'1980</t>
  </si>
  <si>
    <t>MAYIS'1980</t>
  </si>
  <si>
    <t>HAZİRAN'1980</t>
  </si>
  <si>
    <t>TEMMUZ'1980</t>
  </si>
  <si>
    <t>AĞUSTOS'1980</t>
  </si>
  <si>
    <t>EYLÜL'1980</t>
  </si>
  <si>
    <t>EKİM'1980</t>
  </si>
  <si>
    <t>KASIM'1980</t>
  </si>
  <si>
    <t>ARALIK'1980</t>
  </si>
  <si>
    <t>OCAK'1981</t>
  </si>
  <si>
    <t>ŞUBAT'1981</t>
  </si>
  <si>
    <t>MART'1981</t>
  </si>
  <si>
    <t>NİSAN'1981</t>
  </si>
  <si>
    <t>MAYIS'1981</t>
  </si>
  <si>
    <t>HAZİRAN'1981</t>
  </si>
  <si>
    <t>TEMMUZ'1981</t>
  </si>
  <si>
    <t>AĞUSTOS'1981</t>
  </si>
  <si>
    <t>EYLÜL'1981</t>
  </si>
  <si>
    <t>EKİM'1981</t>
  </si>
  <si>
    <t>KASIM'1981</t>
  </si>
  <si>
    <t>ARALIK'1981</t>
  </si>
  <si>
    <t>OCAK'1982</t>
  </si>
  <si>
    <t>ŞUBAT'1982</t>
  </si>
  <si>
    <t>MART'1982</t>
  </si>
  <si>
    <t>NİSAN'1982</t>
  </si>
  <si>
    <t>MAYIS'1982</t>
  </si>
  <si>
    <t>HAZİRAN'1982</t>
  </si>
  <si>
    <t>TEMMUZ'1982</t>
  </si>
  <si>
    <t>AĞUSTOS'1982</t>
  </si>
  <si>
    <t>EYLÜL'1982</t>
  </si>
  <si>
    <t>EKİM'1982</t>
  </si>
  <si>
    <t>KASIM'1982</t>
  </si>
  <si>
    <t>ARALIK'1982</t>
  </si>
  <si>
    <t>OCAK'1983</t>
  </si>
  <si>
    <t>ŞUBAT'1983</t>
  </si>
  <si>
    <t>MART'1983</t>
  </si>
  <si>
    <t>NİSAN'1983</t>
  </si>
  <si>
    <t>MAYIS'1983</t>
  </si>
  <si>
    <t>HAZİRAN'1983</t>
  </si>
  <si>
    <t>TEMMUZ'1983</t>
  </si>
  <si>
    <t>AĞUSTOS'1983</t>
  </si>
  <si>
    <t>EYLÜL'1983</t>
  </si>
  <si>
    <t>EKİM'1983</t>
  </si>
  <si>
    <t>KASIM'1983</t>
  </si>
  <si>
    <t>ARALIK'1983</t>
  </si>
  <si>
    <t>OCAK'1984</t>
  </si>
  <si>
    <t>ŞUBAT'1984</t>
  </si>
  <si>
    <t>MART'1984</t>
  </si>
  <si>
    <t>NİSAN'1984</t>
  </si>
  <si>
    <t>MAYIS'1984</t>
  </si>
  <si>
    <t>HAZİRAN'1984</t>
  </si>
  <si>
    <t>TEMMUZ'1984</t>
  </si>
  <si>
    <t>AĞUSTOS'1984</t>
  </si>
  <si>
    <t>EYLÜL'1984</t>
  </si>
  <si>
    <t>EKİM'1984</t>
  </si>
  <si>
    <t>KASIM'1984</t>
  </si>
  <si>
    <t>ARALIK'1984</t>
  </si>
  <si>
    <t>OCAK'1985</t>
  </si>
  <si>
    <t>ŞUBAT'1985</t>
  </si>
  <si>
    <t>MART'1985</t>
  </si>
  <si>
    <t>NİSAN'1985</t>
  </si>
  <si>
    <t>MAYIS'1985</t>
  </si>
  <si>
    <t>HAZİRAN'1985</t>
  </si>
  <si>
    <t>TEMMUZ'1985</t>
  </si>
  <si>
    <t>AĞUSTOS'1985</t>
  </si>
  <si>
    <t>EYLÜL'1985</t>
  </si>
  <si>
    <t>EKİM'1985</t>
  </si>
  <si>
    <t>KASIM'1985</t>
  </si>
  <si>
    <t>ARALIK'1985</t>
  </si>
  <si>
    <t>OCAK'1986</t>
  </si>
  <si>
    <t>ŞUBAT'1986</t>
  </si>
  <si>
    <t>MART'1986</t>
  </si>
  <si>
    <t>NİSAN'1986</t>
  </si>
  <si>
    <t>MAYIS'1986</t>
  </si>
  <si>
    <t>HAZİRAN'1986</t>
  </si>
  <si>
    <t>TEMMUZ'1986</t>
  </si>
  <si>
    <t>AĞUSTOS'1986</t>
  </si>
  <si>
    <t>EYLÜL'1986</t>
  </si>
  <si>
    <t>EKİM'1986</t>
  </si>
  <si>
    <t>KASIM'1986</t>
  </si>
  <si>
    <t>ARALIK'1986</t>
  </si>
  <si>
    <t>OCAK'1987</t>
  </si>
  <si>
    <t>ŞUBAT'1987</t>
  </si>
  <si>
    <t>MART'1987</t>
  </si>
  <si>
    <t>NİSAN'1987</t>
  </si>
  <si>
    <t>MAYIS'1987</t>
  </si>
  <si>
    <t>HAZİRAN'1987</t>
  </si>
  <si>
    <t>TEMMUZ'1987</t>
  </si>
  <si>
    <t>AĞUSTOS'1987</t>
  </si>
  <si>
    <t>EYLÜL'1987</t>
  </si>
  <si>
    <t>EKİM'1987</t>
  </si>
  <si>
    <t>KASIM'1987</t>
  </si>
  <si>
    <t>ARALIK'1987</t>
  </si>
  <si>
    <t>OCAK'1988</t>
  </si>
  <si>
    <t>ŞUBAT'1988</t>
  </si>
  <si>
    <t>MART'1988</t>
  </si>
  <si>
    <t>NİSAN'1988</t>
  </si>
  <si>
    <t>MAYIS'1988</t>
  </si>
  <si>
    <t>HAZİRAN'1988</t>
  </si>
  <si>
    <t>TEMMUZ'1988</t>
  </si>
  <si>
    <t>AĞUSTOS'1988</t>
  </si>
  <si>
    <t>EYLÜL'1988</t>
  </si>
  <si>
    <t>EKİM'1988</t>
  </si>
  <si>
    <t>KASIM'1988</t>
  </si>
  <si>
    <t>ARALIK'1988</t>
  </si>
  <si>
    <t>OCAK'1989</t>
  </si>
  <si>
    <t>ŞUBAT'1989</t>
  </si>
  <si>
    <t>MART'1989</t>
  </si>
  <si>
    <t>NİSAN'1989</t>
  </si>
  <si>
    <t>MAYIS'1989</t>
  </si>
  <si>
    <t>HAZİRAN'1989</t>
  </si>
  <si>
    <t>TEMMUZ'1989</t>
  </si>
  <si>
    <t>AĞUSTOS'1989</t>
  </si>
  <si>
    <t>EYLÜL'1989</t>
  </si>
  <si>
    <t>EKİM'1989</t>
  </si>
  <si>
    <t>KASIM'1989</t>
  </si>
  <si>
    <t>ARALIK'1989</t>
  </si>
  <si>
    <t>OCAK'1990</t>
  </si>
  <si>
    <t>ŞUBAT'1990</t>
  </si>
  <si>
    <t>MART'1990</t>
  </si>
  <si>
    <t>NİSAN'1990</t>
  </si>
  <si>
    <t>MAYIS'1990</t>
  </si>
  <si>
    <t>HAZİRAN'1990</t>
  </si>
  <si>
    <t>TEMMUZ'1990</t>
  </si>
  <si>
    <t>AĞUSTOS'1990</t>
  </si>
  <si>
    <t>EYLÜL'1990</t>
  </si>
  <si>
    <t>EKİM'1990</t>
  </si>
  <si>
    <t>KASIM'1990</t>
  </si>
  <si>
    <t>ARALIK'1990</t>
  </si>
  <si>
    <t>OCAK'1991</t>
  </si>
  <si>
    <t>ŞUBAT'1991</t>
  </si>
  <si>
    <t>MART'1991</t>
  </si>
  <si>
    <t>NİSAN'1991</t>
  </si>
  <si>
    <t>MAYIS'1991</t>
  </si>
  <si>
    <t>HAZİRAN'1991</t>
  </si>
  <si>
    <t>TEMMUZ'1991</t>
  </si>
  <si>
    <t>AĞUSTOS'1991</t>
  </si>
  <si>
    <t>EYLÜL'1991</t>
  </si>
  <si>
    <t>EKİM'1991</t>
  </si>
  <si>
    <t>KASIM'1991</t>
  </si>
  <si>
    <t>ARALIK'1991</t>
  </si>
  <si>
    <t>OCAK'1992</t>
  </si>
  <si>
    <t>ŞUBAT'1992</t>
  </si>
  <si>
    <t>MART'1992</t>
  </si>
  <si>
    <t>NİSAN'1992</t>
  </si>
  <si>
    <t>MAYIS'1992</t>
  </si>
  <si>
    <t>HAZİRAN'1992</t>
  </si>
  <si>
    <t>TEMMUZ'1992</t>
  </si>
  <si>
    <t>AĞUSTOS'1992</t>
  </si>
  <si>
    <t>EYLÜL'1992</t>
  </si>
  <si>
    <t>EKİM'1992</t>
  </si>
  <si>
    <t>KASIM'1992</t>
  </si>
  <si>
    <t>ARALIK'1992</t>
  </si>
  <si>
    <t>OCAK'1993</t>
  </si>
  <si>
    <t>ŞUBAT'1993</t>
  </si>
  <si>
    <t>MART'1993</t>
  </si>
  <si>
    <t>NİSAN'1993</t>
  </si>
  <si>
    <t>MAYIS'1993</t>
  </si>
  <si>
    <t>HAZİRAN'1993</t>
  </si>
  <si>
    <t>TEMMUZ'1993</t>
  </si>
  <si>
    <t>AĞUSTOS'1993</t>
  </si>
  <si>
    <t>EYLÜL'1993</t>
  </si>
  <si>
    <t>EKİM'1993</t>
  </si>
  <si>
    <t>KASIM'1993</t>
  </si>
  <si>
    <t>ARALIK'1993</t>
  </si>
  <si>
    <t>OCAK'1994</t>
  </si>
  <si>
    <t>ŞUBAT'1994</t>
  </si>
  <si>
    <t>MART'1994</t>
  </si>
  <si>
    <t>NİSAN'1994</t>
  </si>
  <si>
    <t>MAYIS'1994</t>
  </si>
  <si>
    <t>HAZİRAN'1994</t>
  </si>
  <si>
    <t>TEMMUZ'1994</t>
  </si>
  <si>
    <t>AĞUSTOS'1994</t>
  </si>
  <si>
    <t>EYLÜL'1994</t>
  </si>
  <si>
    <t>EKİM'1994</t>
  </si>
  <si>
    <t>KASIM'1994</t>
  </si>
  <si>
    <t>ARALIK'1994</t>
  </si>
  <si>
    <t>OCAK'1995</t>
  </si>
  <si>
    <t>ŞUBAT'1995</t>
  </si>
  <si>
    <t>MART'1995</t>
  </si>
  <si>
    <t>NİSAN'1995</t>
  </si>
  <si>
    <t>MAYIS'1995</t>
  </si>
  <si>
    <t>HAZİRAN'1995</t>
  </si>
  <si>
    <t>TEMMUZ'1995</t>
  </si>
  <si>
    <t>AĞUSTOS'1995</t>
  </si>
  <si>
    <t>EYLÜL'1995</t>
  </si>
  <si>
    <t>EKİM'1995</t>
  </si>
  <si>
    <t>KASIM'1995</t>
  </si>
  <si>
    <t>ARALIK'1995</t>
  </si>
  <si>
    <t>OCAK'1996</t>
  </si>
  <si>
    <t>ŞUBAT'1996</t>
  </si>
  <si>
    <t>MART'1996</t>
  </si>
  <si>
    <t>NİSAN'1996</t>
  </si>
  <si>
    <t>MAYIS'1996</t>
  </si>
  <si>
    <t>HAZİRAN'1996</t>
  </si>
  <si>
    <t>TEMMUZ'1996</t>
  </si>
  <si>
    <t>AĞUSTOS'1996</t>
  </si>
  <si>
    <t>EYLÜL'1996</t>
  </si>
  <si>
    <t>EKİM'1996</t>
  </si>
  <si>
    <t>KASIM'1996</t>
  </si>
  <si>
    <t>ARALIK'1996</t>
  </si>
  <si>
    <t>OCAK'1997</t>
  </si>
  <si>
    <t>ŞUBAT'1997</t>
  </si>
  <si>
    <t>MART'1997</t>
  </si>
  <si>
    <t>NİSAN'1997</t>
  </si>
  <si>
    <t>MAYIS'1997</t>
  </si>
  <si>
    <t>HAZİRAN'1997</t>
  </si>
  <si>
    <t>TEMMUZ'1997</t>
  </si>
  <si>
    <t>AĞUSTOS'1997</t>
  </si>
  <si>
    <t>EYLÜL'1997</t>
  </si>
  <si>
    <t>EKİM'1997</t>
  </si>
  <si>
    <t>KASIM'1997</t>
  </si>
  <si>
    <t>ARALIK'1997</t>
  </si>
  <si>
    <t>OCAK'1998</t>
  </si>
  <si>
    <t>ŞUBAT'1998</t>
  </si>
  <si>
    <t>MART'1998</t>
  </si>
  <si>
    <t>NİSAN'1998</t>
  </si>
  <si>
    <t>MAYIS'1998</t>
  </si>
  <si>
    <t>HAZİRAN'1998</t>
  </si>
  <si>
    <t>TEMMUZ'1998</t>
  </si>
  <si>
    <t>AĞUSTOS'1998</t>
  </si>
  <si>
    <t>EYLÜL'1998</t>
  </si>
  <si>
    <t>EKİM'1998</t>
  </si>
  <si>
    <t>KASIM'1998</t>
  </si>
  <si>
    <t>ARALIK'1998</t>
  </si>
  <si>
    <t>OCAK'1999</t>
  </si>
  <si>
    <t>ŞUBAT'1999</t>
  </si>
  <si>
    <t>MART'1999</t>
  </si>
  <si>
    <t>NİSAN'1999</t>
  </si>
  <si>
    <t>MAYIS'1999</t>
  </si>
  <si>
    <t>HAZİRAN'1999</t>
  </si>
  <si>
    <t>TEMMUZ'1999</t>
  </si>
  <si>
    <t>AĞUSTOS'1999</t>
  </si>
  <si>
    <t>EYLÜL'1999</t>
  </si>
  <si>
    <t>EKİM'1999</t>
  </si>
  <si>
    <t>KASIM'1999</t>
  </si>
  <si>
    <t>ARALIK'1999</t>
  </si>
  <si>
    <t>OCAK'2000</t>
  </si>
  <si>
    <t>ŞUBAT'2000</t>
  </si>
  <si>
    <t>MART'2000</t>
  </si>
  <si>
    <t>NİSAN'2000</t>
  </si>
  <si>
    <t>MAYIS'2000</t>
  </si>
  <si>
    <t>HAZİRAN'2000</t>
  </si>
  <si>
    <t>TEMMUZ'2000</t>
  </si>
  <si>
    <t>AĞUSTOS'2000</t>
  </si>
  <si>
    <t>EYLÜL'2000</t>
  </si>
  <si>
    <t>EKİM'2000</t>
  </si>
  <si>
    <t>KASIM'2000</t>
  </si>
  <si>
    <t>ARALIK'2000</t>
  </si>
  <si>
    <t>OCAK'2001</t>
  </si>
  <si>
    <t>ŞUBAT'2001</t>
  </si>
  <si>
    <t>MART'2001</t>
  </si>
  <si>
    <t>NİSAN'2001</t>
  </si>
  <si>
    <t>MAYIS'2001</t>
  </si>
  <si>
    <t>HAZİRAN'2001</t>
  </si>
  <si>
    <t>TEMMUZ'2001</t>
  </si>
  <si>
    <t>AĞUSTOS'2001</t>
  </si>
  <si>
    <t>EYLÜL'2001</t>
  </si>
  <si>
    <t>EKİM'2001</t>
  </si>
  <si>
    <t>KASIM'2001</t>
  </si>
  <si>
    <t>ARALIK'2001</t>
  </si>
  <si>
    <t>OCAK'2002</t>
  </si>
  <si>
    <t>ŞUBAT'2002</t>
  </si>
  <si>
    <t>MART'2002</t>
  </si>
  <si>
    <t>NİSAN'2002</t>
  </si>
  <si>
    <t>MAYIS'2002</t>
  </si>
  <si>
    <t>HAZİRAN'2002</t>
  </si>
  <si>
    <t>TEMMUZ'2002</t>
  </si>
  <si>
    <t>AĞUSTOS'2002</t>
  </si>
  <si>
    <t>EYLÜL'2002</t>
  </si>
  <si>
    <t>EKİM'2002</t>
  </si>
  <si>
    <t>KASIM'2002</t>
  </si>
  <si>
    <t>ARALIK'2002</t>
  </si>
  <si>
    <t>OCAK'2003</t>
  </si>
  <si>
    <t>ŞUBAT'2003</t>
  </si>
  <si>
    <t>MART'2003</t>
  </si>
  <si>
    <t>NİSAN'2003</t>
  </si>
  <si>
    <t>MAYIS'2003</t>
  </si>
  <si>
    <t>HAZİRAN'2003</t>
  </si>
  <si>
    <t>TEMMUZ'2003</t>
  </si>
  <si>
    <t>AĞUSTOS'2003</t>
  </si>
  <si>
    <t>EYLÜL'2003</t>
  </si>
  <si>
    <t>EKİM'2003</t>
  </si>
  <si>
    <t>KASIM'2003</t>
  </si>
  <si>
    <t>ARALIK'2003</t>
  </si>
  <si>
    <t>OCAK'2004</t>
  </si>
  <si>
    <t>ŞUBAT'2004</t>
  </si>
  <si>
    <t>MART'2004</t>
  </si>
  <si>
    <t>NİSAN'2004</t>
  </si>
  <si>
    <t>MAYIS'2004</t>
  </si>
  <si>
    <t>HAZİRAN'2004</t>
  </si>
  <si>
    <t>TEMMUZ'2004</t>
  </si>
  <si>
    <t>AĞUSTOS'2004</t>
  </si>
  <si>
    <t>EYLÜL'2004</t>
  </si>
  <si>
    <t>EKİM'2004</t>
  </si>
  <si>
    <t>KASIM'2004</t>
  </si>
  <si>
    <t>ARALIK'2004</t>
  </si>
  <si>
    <t>OCAK'2005</t>
  </si>
  <si>
    <t>ŞUBAT'2005</t>
  </si>
  <si>
    <t>MART'2005</t>
  </si>
  <si>
    <t>NİSAN'2005</t>
  </si>
  <si>
    <t>MAYIS'2005</t>
  </si>
  <si>
    <t>HAZİRAN'2005</t>
  </si>
  <si>
    <t>TEMMUZ'2005</t>
  </si>
  <si>
    <t>AĞUSTOS'2005</t>
  </si>
  <si>
    <t>EYLÜL'2005</t>
  </si>
  <si>
    <t>EKİM'2005</t>
  </si>
  <si>
    <t>KASIM'2005</t>
  </si>
  <si>
    <t>ARALIK'2005</t>
  </si>
  <si>
    <t>OCAK'2006</t>
  </si>
  <si>
    <t>ŞUBAT'2006</t>
  </si>
  <si>
    <t>MART'2006</t>
  </si>
  <si>
    <t>NİSAN'2006</t>
  </si>
  <si>
    <t>MAYIS'2006</t>
  </si>
  <si>
    <t>HAZİRAN'2006</t>
  </si>
  <si>
    <t>TEMMUZ'2006</t>
  </si>
  <si>
    <t>AĞUSTOS'2006</t>
  </si>
  <si>
    <t>EYLÜL'2006</t>
  </si>
  <si>
    <t>EKİM'2006</t>
  </si>
  <si>
    <t>KASIM'2006</t>
  </si>
  <si>
    <t>ARALIK'2006</t>
  </si>
  <si>
    <t>OCAK'2007</t>
  </si>
  <si>
    <t>ŞUBAT'2007</t>
  </si>
  <si>
    <t>MART'2007</t>
  </si>
  <si>
    <t>NİSAN'2007</t>
  </si>
  <si>
    <t>MAYIS'2007</t>
  </si>
  <si>
    <t>HAZİRAN'2007</t>
  </si>
  <si>
    <t>TEMMUZ'2007</t>
  </si>
  <si>
    <t>AĞUSTOS'2007</t>
  </si>
  <si>
    <t>EYLÜL'2007</t>
  </si>
  <si>
    <t>EKİM'2007</t>
  </si>
  <si>
    <t>KASIM'2007</t>
  </si>
  <si>
    <t>ARALIK'2007</t>
  </si>
  <si>
    <t>OCAK'2008</t>
  </si>
  <si>
    <t>ŞUBAT'2008</t>
  </si>
  <si>
    <t>MART'2008</t>
  </si>
  <si>
    <t>NİSAN'2008</t>
  </si>
  <si>
    <t>MAYIS'2008</t>
  </si>
  <si>
    <t>HAZİRAN'2008</t>
  </si>
  <si>
    <t>TEMMUZ'2008</t>
  </si>
  <si>
    <t>AĞUSTOS'2008</t>
  </si>
  <si>
    <t>EYLÜL'2008</t>
  </si>
  <si>
    <t>EKİM'2008</t>
  </si>
  <si>
    <t>KASIM'2008</t>
  </si>
  <si>
    <t>ARALIK'2008</t>
  </si>
  <si>
    <t>OCAK'2009</t>
  </si>
  <si>
    <t>ŞUBAT'2009</t>
  </si>
  <si>
    <t>MART'2009</t>
  </si>
  <si>
    <t>NİSAN'2009</t>
  </si>
  <si>
    <t>MAYIS'2009</t>
  </si>
  <si>
    <t>HAZİRAN'2009</t>
  </si>
  <si>
    <t>TEMMUZ'2009</t>
  </si>
  <si>
    <t>AĞUSTOS'2009</t>
  </si>
  <si>
    <t>EYLÜL'2009</t>
  </si>
  <si>
    <t>EKİM'2009</t>
  </si>
  <si>
    <t>KASIM'2009</t>
  </si>
  <si>
    <t>ARALIK'2009</t>
  </si>
  <si>
    <t>OCAK'2010</t>
  </si>
  <si>
    <t>ŞUBAT'2010</t>
  </si>
  <si>
    <t>MART'2010</t>
  </si>
  <si>
    <t>NİSAN'2010</t>
  </si>
  <si>
    <t>MAYIS'2010</t>
  </si>
  <si>
    <t>HAZİRAN'2010</t>
  </si>
  <si>
    <t>TEMMUZ'2010</t>
  </si>
  <si>
    <t>AĞUSTOS'2010</t>
  </si>
  <si>
    <t>EYLÜL'2010</t>
  </si>
  <si>
    <t>EKİM'2010</t>
  </si>
  <si>
    <t>KASIM'2010</t>
  </si>
  <si>
    <t>ARALIK'2010</t>
  </si>
  <si>
    <t>OCAK'2011</t>
  </si>
  <si>
    <t>ŞUBAT'2011</t>
  </si>
  <si>
    <t>MART'2011</t>
  </si>
  <si>
    <t>NİSAN'2011</t>
  </si>
  <si>
    <t>MAYIS'2011</t>
  </si>
  <si>
    <t>HAZİRAN'2011</t>
  </si>
  <si>
    <t>TEMMUZ'2011</t>
  </si>
  <si>
    <t>AĞUSTOS'2011</t>
  </si>
  <si>
    <t>EYLÜL'2011</t>
  </si>
  <si>
    <t>EKİM'2011</t>
  </si>
  <si>
    <t>KASIM'2011</t>
  </si>
  <si>
    <t>ARALIK'2011</t>
  </si>
  <si>
    <t>OCAK'2012</t>
  </si>
  <si>
    <t>ŞUBAT'2012</t>
  </si>
  <si>
    <t>MART'2012</t>
  </si>
  <si>
    <t>NİSAN'2012</t>
  </si>
  <si>
    <t>MAYIS'2012</t>
  </si>
  <si>
    <t>HAZİRAN'2012</t>
  </si>
  <si>
    <t>TEMMUZ'2012</t>
  </si>
  <si>
    <t>AĞUSTOS'2012</t>
  </si>
  <si>
    <t>EYLÜL'2012</t>
  </si>
  <si>
    <t>EKİM'2012</t>
  </si>
  <si>
    <t>KASIM'2012</t>
  </si>
  <si>
    <t>ARALIK'2012</t>
  </si>
  <si>
    <t>OCAK'2013</t>
  </si>
  <si>
    <t>ŞUBAT'2013</t>
  </si>
  <si>
    <t>MART'2013</t>
  </si>
  <si>
    <t>NİSAN'2013</t>
  </si>
  <si>
    <t>MAYIS'2013</t>
  </si>
  <si>
    <t>HAZİRAN'2013</t>
  </si>
  <si>
    <t>TEMMUZ'2013</t>
  </si>
  <si>
    <t>AĞUSTOS'2013</t>
  </si>
  <si>
    <t>EYLÜL'2013</t>
  </si>
  <si>
    <t>EKİM'2013</t>
  </si>
  <si>
    <t>KASIM'2013</t>
  </si>
  <si>
    <t>ARALIK'2013</t>
  </si>
  <si>
    <t>OCAK'2014</t>
  </si>
  <si>
    <t>ŞUBAT'2014</t>
  </si>
  <si>
    <t>MART'2014</t>
  </si>
  <si>
    <t>NİSAN'2014</t>
  </si>
  <si>
    <t>MAYIS'2014</t>
  </si>
  <si>
    <t>HAZİRAN'2014</t>
  </si>
  <si>
    <t>TEMMUZ'2014</t>
  </si>
  <si>
    <t>AĞUSTOS'2014</t>
  </si>
  <si>
    <t>EYLÜL'2014</t>
  </si>
  <si>
    <t>EKİM'2014</t>
  </si>
  <si>
    <t>KASIM'2014</t>
  </si>
  <si>
    <t>ARALIK'2014</t>
  </si>
  <si>
    <t>OCAK'2015</t>
  </si>
  <si>
    <t>ŞUBAT'2015</t>
  </si>
  <si>
    <t>MART'2015</t>
  </si>
  <si>
    <t>NİSAN'2015</t>
  </si>
  <si>
    <t>MAYIS'2015</t>
  </si>
  <si>
    <t>HAZİRAN'2015</t>
  </si>
  <si>
    <t>TEMMUZ'2015</t>
  </si>
  <si>
    <t>AĞUSTOS'2015</t>
  </si>
  <si>
    <t>EYLÜL'2015</t>
  </si>
  <si>
    <t>EKİM'2015</t>
  </si>
  <si>
    <t>KASIM'2015</t>
  </si>
  <si>
    <t>ARALIK'2015</t>
  </si>
  <si>
    <t>OCAK'2016</t>
  </si>
  <si>
    <t>ŞUBAT'2016</t>
  </si>
  <si>
    <t>MART'2016</t>
  </si>
  <si>
    <t>NİSAN'2016</t>
  </si>
  <si>
    <t>MAYIS'2016</t>
  </si>
  <si>
    <t>HAZİRAN'2016</t>
  </si>
  <si>
    <t>Ay-Yıl</t>
  </si>
  <si>
    <t>BORÇ YAPILANDIRMA</t>
  </si>
  <si>
    <t>MATRAH ARTIRIMI</t>
  </si>
  <si>
    <t>DÖNEM</t>
  </si>
  <si>
    <t>TÜRÜ</t>
  </si>
  <si>
    <t>İLGİLİ DÖNEM BEYANNAMESİ İLE BİLDİRİLEN VERGİ MATRAHI</t>
  </si>
  <si>
    <t>KURUMLAR VERGİSİ</t>
  </si>
  <si>
    <t>KURUMLAR VERGİSİ MATRAH ARTIRIMI</t>
  </si>
  <si>
    <t>Gecikme (TEFE/ÜFE) (TL)</t>
  </si>
  <si>
    <t>Ana Para (TL)</t>
  </si>
  <si>
    <t>Toplam Tutar (TL)</t>
  </si>
  <si>
    <t>YILLIK GELİR VERGİSİ MATRAH ARTIRIMI (İŞLETME HESABI)</t>
  </si>
  <si>
    <t>ARTIRILMASI GEREKEN MATRAH</t>
  </si>
  <si>
    <t>HESAPLANAN MATRAH ARTIRIMI</t>
  </si>
  <si>
    <t>VERGİ ORANLARI</t>
  </si>
  <si>
    <t>Dönem</t>
  </si>
  <si>
    <t>Artırım Oranı</t>
  </si>
  <si>
    <t>%20 olup ilgili dönem beyannamelerini süresinde veren ve tüm süresinde ödeyen mükellefler için %15 olarak uygulanacaktır)</t>
  </si>
  <si>
    <t>MATRAH ARTIRIMI VE VERGİLENDİRİLMESİ</t>
  </si>
  <si>
    <t>ÖDENMESİ GEREKEN KDV TUTARI</t>
  </si>
  <si>
    <t>EMTİA VE SABİT KIYMET DÜZELTMESİ</t>
  </si>
  <si>
    <t>TUTARI</t>
  </si>
  <si>
    <t>EMTİA - SABİT KIYMET</t>
  </si>
  <si>
    <t>İLGİLİ VARLIĞIN TABİ OLDUĞU KDV ORANI</t>
  </si>
  <si>
    <t>DÜZEŞTME İŞLEMİ NEDENİYLE ÖDENECEK KDV TUTARI</t>
  </si>
  <si>
    <t>BORÇ YAPILANDIRMASI</t>
  </si>
  <si>
    <t>TEFE/ÜFE/Yİ-ÜFE (G.Z.) TOPLAMI (TL)</t>
  </si>
  <si>
    <t>TOPLAMLAR</t>
  </si>
  <si>
    <t>GELİR VERGİSİ (İŞLETME)</t>
  </si>
  <si>
    <t>GELİR VERGİSİ (BİLANÇO - S.MESLEK)</t>
  </si>
  <si>
    <t>KATMA DEĞER VERGİSİ ARTIRIMI</t>
  </si>
  <si>
    <t>Yrd.Doç.Dr. Mehmet Ali AKTAŞ  (YMM - Bağımsız Denetçi)</t>
  </si>
  <si>
    <t>Üzerinden Vergi Hesaplanacak Tutarlardır</t>
  </si>
  <si>
    <t>Vade (Ay'Yıl)      (Örn: Mart'2014)</t>
  </si>
  <si>
    <t>YALNIZCA AYLIK HESAPLAMA YAPILMAKTADIR</t>
  </si>
  <si>
    <t>Dönem Sonu==&gt;&gt;&gt;&gt;&gt;&gt;&gt;&gt;&gt;&gt;</t>
  </si>
  <si>
    <t>Veri Girişleri</t>
  </si>
  <si>
    <t>MATRAH ARTIRIMI YAPMAK İSTİYORMUSUNUZ?</t>
  </si>
  <si>
    <t>H</t>
  </si>
  <si>
    <t>Yrd.Doç.Dr. Mehmet Ali AKTAŞ (YMM - Bağımsız Denetçi)</t>
  </si>
  <si>
    <t>YILLIK GELİR VERGİSİ MATRAH ARTIRIMI (BİLANÇO-SERBEST MESLEK)</t>
  </si>
  <si>
    <t>İLGİLİ MUHASEBE DÖNEMİNDE HESAPLANAN KDV TOPLAMI (YILLIK)</t>
  </si>
  <si>
    <t>ARTIRIMA ESAS ORAN</t>
  </si>
  <si>
    <t>Yrd.Doç.Dr. Mehmet Ali AKTAŞ  (YMM - Bağımsız Denetçi)  maktas978@gmail.com</t>
  </si>
  <si>
    <r>
      <t>EVET İÇİN: "</t>
    </r>
    <r>
      <rPr>
        <b/>
        <sz val="16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" HAYIR İÇİN "</t>
    </r>
    <r>
      <rPr>
        <b/>
        <sz val="16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" </t>
    </r>
  </si>
  <si>
    <t>LÜTFEN  YANITLAYINIZ</t>
  </si>
  <si>
    <t>KURUMLAR</t>
  </si>
  <si>
    <t>VERGİSİ</t>
  </si>
  <si>
    <t>GELİR V.</t>
  </si>
  <si>
    <t>İŞLETME</t>
  </si>
  <si>
    <t>BİLANÇO</t>
  </si>
  <si>
    <t>S.MESLEK</t>
  </si>
  <si>
    <t>GELİR VERGİSİ</t>
  </si>
  <si>
    <r>
      <t>MÜKELLEFİYET TÜRÜ "</t>
    </r>
    <r>
      <rPr>
        <b/>
        <u val="single"/>
        <sz val="14"/>
        <color indexed="8"/>
        <rFont val="Calibri"/>
        <family val="2"/>
      </rPr>
      <t>X</t>
    </r>
    <r>
      <rPr>
        <b/>
        <u val="single"/>
        <sz val="11"/>
        <color indexed="8"/>
        <rFont val="Calibri"/>
        <family val="2"/>
      </rPr>
      <t>" İŞARETİ İLE BELİRLEYİNİZ</t>
    </r>
  </si>
  <si>
    <t>X</t>
  </si>
  <si>
    <t>"BAZI ALACAKLARIN YENİDEN YAPILANDIRILMASINA İLİŞKİN KANUN"                                                                                                                                                 HESAPLAMA TABLOSU</t>
  </si>
  <si>
    <t xml:space="preserve">Peşin </t>
  </si>
  <si>
    <t>6 Taksit                           (12 Ay)</t>
  </si>
  <si>
    <t>9 Taksit                                   (18 Ay)</t>
  </si>
  <si>
    <t>12 Taksit                               (24 Ay)</t>
  </si>
  <si>
    <t>18 Taksit                              (36 Ay)</t>
  </si>
  <si>
    <t>Çalışmanın sorunsuz bir şekilde işletilmesi ve bir defada doğru sonuç alınabilmesi amacıyla aşağıdaki detaylar önem arz etmektedir.</t>
  </si>
  <si>
    <r>
      <t xml:space="preserve">1- Çalışmada </t>
    </r>
    <r>
      <rPr>
        <b/>
        <sz val="14"/>
        <color indexed="8"/>
        <rFont val="Calibri"/>
        <family val="2"/>
      </rPr>
      <t>Borçların Yapılandırılması</t>
    </r>
    <r>
      <rPr>
        <sz val="11"/>
        <color theme="1"/>
        <rFont val="Calibri"/>
        <family val="2"/>
      </rPr>
      <t xml:space="preserve"> hesaplaması TEFE/ÜFE/Yİ-ÜFE oranları dikkate alınmak suretiyle aylık olarak yapılmaktadır.</t>
    </r>
  </si>
  <si>
    <t xml:space="preserve">    - Hesaplamanın bir defada doğu sonuç verebilmesi için Veri Girişinin </t>
  </si>
  <si>
    <t>sayfasından yapılması gerekmektedir.</t>
  </si>
  <si>
    <t xml:space="preserve">   - İlgili sayfadaki yönlendirmelere uymanız oldukça önemlidir. </t>
  </si>
  <si>
    <r>
      <t xml:space="preserve">2- Gelir ve Kurumlar Vergisi </t>
    </r>
    <r>
      <rPr>
        <b/>
        <sz val="12"/>
        <color indexed="8"/>
        <rFont val="Calibri"/>
        <family val="2"/>
      </rPr>
      <t>Matrah Artırımı</t>
    </r>
    <r>
      <rPr>
        <sz val="11"/>
        <color theme="1"/>
        <rFont val="Calibri"/>
        <family val="2"/>
      </rPr>
      <t xml:space="preserve">  </t>
    </r>
  </si>
  <si>
    <t>sayfasıdan yapılmalıdır.</t>
  </si>
  <si>
    <t xml:space="preserve">     - İlgili safyada öncelikli olarak matrah artırımının yapılıp yapılmayacağı </t>
  </si>
  <si>
    <t>alanından işaretlenmelidir.</t>
  </si>
  <si>
    <t xml:space="preserve">      - Matrah artımının yapılması yönünde bir tercihin bildirilmesi ile birlikte mükellefiyet çeşidinin </t>
  </si>
  <si>
    <t xml:space="preserve">        alanından işaretlenmesi gereklidir. Aksi durumda hesaplama yapılmayacaktır.</t>
  </si>
  <si>
    <t xml:space="preserve">3- KDV artırımı </t>
  </si>
  <si>
    <t>sayfasından yapılmalıdır.</t>
  </si>
  <si>
    <t xml:space="preserve">4- Kayıtlarda olmayan ancak fiilen işletmede var olan STOK VE SABİT KIYMET düzeltmesi hesaplaması için </t>
  </si>
  <si>
    <t xml:space="preserve">     sayfası kullanılmalıdır.</t>
  </si>
  <si>
    <t xml:space="preserve">5- Genel Raporlama ve Tablo çıktısının alınması </t>
  </si>
  <si>
    <t>üzerinden yapılmakta olup, ilgili sayfada</t>
  </si>
  <si>
    <t xml:space="preserve">     alan seçimi, genel sayfa seçimi, ya da doğrudan yazıcıdan çıktı alma seçenekleri tamamen kullanıcıya bırakılmıştır.</t>
  </si>
  <si>
    <t>adresine bildirmeniz beklenmektedir.</t>
  </si>
  <si>
    <t>Saygılar,</t>
  </si>
  <si>
    <t>Yrd.Doç.Dr.Mehmet Ali AKTAŞ (Yeminli Mali Müşavir - Bağımsız Denetçi)</t>
  </si>
  <si>
    <t>"Bilgi Paylaşıldıkça Yücelir"</t>
  </si>
  <si>
    <t>6-  Çalışmanın açılışında aşağıdaki problemle karşılaşmanız durumunda lütfen "Düzenlemeyi Ekinleştir" butonuna basmak suretiyle sonuç alabilirsiniz.</t>
  </si>
  <si>
    <r>
      <t xml:space="preserve">Çalışma kullanıcıların talep ve eleştirileri doğrultusunda geliştirilmekte olup, lütfen talep ve katkılarınızı </t>
    </r>
    <r>
      <rPr>
        <b/>
        <sz val="11"/>
        <color indexed="56"/>
        <rFont val="Calibri"/>
        <family val="2"/>
      </rPr>
      <t>maktas978@gmail.com</t>
    </r>
    <r>
      <rPr>
        <sz val="11"/>
        <color theme="1"/>
        <rFont val="Calibri"/>
        <family val="2"/>
      </rPr>
      <t xml:space="preserve"> </t>
    </r>
  </si>
  <si>
    <r>
      <t xml:space="preserve">Çalışmanın yayımı yalnızca </t>
    </r>
    <r>
      <rPr>
        <b/>
        <u val="single"/>
        <sz val="14"/>
        <color indexed="56"/>
        <rFont val="Calibri"/>
        <family val="2"/>
      </rPr>
      <t>www.alomaliye.com</t>
    </r>
    <r>
      <rPr>
        <b/>
        <sz val="12"/>
        <color indexed="8"/>
        <rFont val="Calibri"/>
        <family val="2"/>
      </rPr>
      <t xml:space="preserve"> tarafından yapılmakta olup izinsiz çoğaltılamaz.</t>
    </r>
  </si>
  <si>
    <t>KATMA DEĞER VERGİSİ  ARTIRIMI</t>
  </si>
  <si>
    <t>%20 VERGİ (GENEL VERGİ ORANI) (TOPLAM)</t>
  </si>
  <si>
    <t>%15 VERGİ (YÜKÜMLÜLÜKLERİNİ SÜRESİNDE YERİNE GETİREN MÜKELLEFLER) (TOPLAM)</t>
  </si>
  <si>
    <t>Güncelleme Tarihi         :</t>
  </si>
  <si>
    <t>TEMMUZ'2016</t>
  </si>
  <si>
    <t>Rapor Sonu Dönemi (Örn: Temmuz 2016)</t>
  </si>
  <si>
    <t>AĞUSTOS'2016</t>
  </si>
  <si>
    <r>
      <t xml:space="preserve">TABLODA GÜNLÜK HESAPLAMA </t>
    </r>
    <r>
      <rPr>
        <b/>
        <u val="single"/>
        <sz val="16"/>
        <color indexed="9"/>
        <rFont val="Calibri"/>
        <family val="2"/>
      </rPr>
      <t>YAPILMAMAKTADIR</t>
    </r>
  </si>
  <si>
    <r>
      <t xml:space="preserve">Rapor Sonu Dönem Bilgileri </t>
    </r>
    <r>
      <rPr>
        <b/>
        <u val="single"/>
        <sz val="14"/>
        <color indexed="9"/>
        <rFont val="Calibri"/>
        <family val="2"/>
      </rPr>
      <t>Girilmemiş</t>
    </r>
    <r>
      <rPr>
        <b/>
        <sz val="14"/>
        <color indexed="9"/>
        <rFont val="Calibri"/>
        <family val="2"/>
      </rPr>
      <t xml:space="preserve"> İse Temmuz</t>
    </r>
    <r>
      <rPr>
        <b/>
        <u val="single"/>
        <sz val="14"/>
        <color indexed="9"/>
        <rFont val="Calibri"/>
        <family val="2"/>
      </rPr>
      <t xml:space="preserve"> 2016</t>
    </r>
    <r>
      <rPr>
        <b/>
        <sz val="14"/>
        <color indexed="9"/>
        <rFont val="Calibri"/>
        <family val="2"/>
      </rPr>
      <t xml:space="preserve"> Verileri Esas Alınarak Hesaplama Yapılacaktır.</t>
    </r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</si>
  <si>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</si>
  <si>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</si>
  <si>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Ağustos</t>
    </r>
    <r>
      <rPr>
        <b/>
        <u val="single"/>
        <sz val="14"/>
        <rFont val="Calibri"/>
        <family val="2"/>
      </rPr>
      <t xml:space="preserve"> 2016</t>
    </r>
    <r>
      <rPr>
        <b/>
        <sz val="14"/>
        <rFont val="Calibri"/>
        <family val="2"/>
      </rPr>
      <t xml:space="preserve"> Verileri Esas Alınarak Hesaplama Yapılacaktır.</t>
    </r>
  </si>
  <si>
    <t>Rapor Sonu Dönemi (Örn: Ağustos 2016)</t>
  </si>
  <si>
    <t>Son Güncelleme : 24.08.2016 / 10:50</t>
  </si>
  <si>
    <t>YILLAR İTİBARIYLA Yİ-ÜFE AYLIK DEĞİŞİM ORANLARI (%)</t>
  </si>
  <si>
    <t>EK-1</t>
  </si>
  <si>
    <t>Yıllar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</si>
  <si>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</si>
  <si>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</si>
  <si>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</si>
  <si>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</si>
  <si>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</si>
  <si>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</si>
  <si>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</si>
  <si>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</si>
  <si>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</si>
  <si>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</si>
  <si>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</si>
  <si>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</si>
  <si>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0,21*</t>
  </si>
  <si>
    <t xml:space="preserve">* 6736 sayılı Kanunun 1 inci maddesinin ikinci fıkrasının (ç) bendi gereğince Ağustos/2016 ayına ilişkin Yİ-ÜFE aylık değişim oranı olarak Temmuz/2016 ayı için belirlenen Yİ-ÜFE aylık değişim oranı dikkate alınmıştır.  </t>
  </si>
  <si>
    <t>Kaynak :  http://www.gib.gov.tr/sites/default/files/fileadmin/mevzuatek/6736teblig/6736_teb1.pdf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</si>
</sst>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mmmm\ yy;@"/>
    <numFmt numFmtId="173" formatCode="[$-41F]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0.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b/>
      <u val="single"/>
      <sz val="14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24"/>
      <color indexed="9"/>
      <name val="Calibri"/>
      <family val="2"/>
    </font>
    <font>
      <b/>
      <i/>
      <u val="single"/>
      <sz val="20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b/>
      <sz val="14.5"/>
      <color indexed="9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u val="single"/>
      <sz val="12"/>
      <color indexed="12"/>
      <name val="Calibri"/>
      <family val="2"/>
    </font>
    <font>
      <b/>
      <sz val="20"/>
      <name val="Calibri"/>
      <family val="2"/>
    </font>
    <font>
      <b/>
      <sz val="18"/>
      <color indexed="9"/>
      <name val="Calibri"/>
      <family val="2"/>
    </font>
    <font>
      <b/>
      <sz val="15"/>
      <color indexed="8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b/>
      <u val="single"/>
      <sz val="22"/>
      <color indexed="12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.5"/>
      <color theme="0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Arial Black"/>
      <family val="2"/>
    </font>
    <font>
      <b/>
      <u val="single"/>
      <sz val="12"/>
      <color theme="10"/>
      <name val="Calibri"/>
      <family val="2"/>
    </font>
    <font>
      <b/>
      <sz val="18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24"/>
      <color theme="0"/>
      <name val="Calibri"/>
      <family val="2"/>
    </font>
    <font>
      <b/>
      <u val="single"/>
      <sz val="24"/>
      <color theme="0"/>
      <name val="Calibri"/>
      <family val="2"/>
    </font>
    <font>
      <b/>
      <u val="single"/>
      <sz val="22"/>
      <color theme="10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 applyProtection="1">
      <alignment/>
      <protection hidden="1"/>
    </xf>
    <xf numFmtId="17" fontId="84" fillId="0" borderId="0" xfId="0" applyNumberFormat="1" applyFont="1" applyBorder="1" applyAlignment="1" applyProtection="1">
      <alignment horizontal="center" wrapText="1"/>
      <protection hidden="1"/>
    </xf>
    <xf numFmtId="4" fontId="85" fillId="33" borderId="10" xfId="0" applyNumberFormat="1" applyFont="1" applyFill="1" applyBorder="1" applyAlignment="1" applyProtection="1">
      <alignment horizontal="right"/>
      <protection hidden="1"/>
    </xf>
    <xf numFmtId="4" fontId="85" fillId="33" borderId="11" xfId="0" applyNumberFormat="1" applyFont="1" applyFill="1" applyBorder="1" applyAlignment="1" applyProtection="1">
      <alignment horizontal="right"/>
      <protection hidden="1"/>
    </xf>
    <xf numFmtId="4" fontId="85" fillId="33" borderId="12" xfId="0" applyNumberFormat="1" applyFont="1" applyFill="1" applyBorder="1" applyAlignment="1" applyProtection="1">
      <alignment horizontal="right"/>
      <protection hidden="1"/>
    </xf>
    <xf numFmtId="0" fontId="85" fillId="34" borderId="13" xfId="0" applyFont="1" applyFill="1" applyBorder="1" applyAlignment="1" applyProtection="1">
      <alignment horizontal="center" wrapText="1"/>
      <protection hidden="1"/>
    </xf>
    <xf numFmtId="0" fontId="86" fillId="34" borderId="12" xfId="0" applyFont="1" applyFill="1" applyBorder="1" applyAlignment="1" applyProtection="1">
      <alignment horizontal="center" wrapText="1"/>
      <protection hidden="1"/>
    </xf>
    <xf numFmtId="0" fontId="87" fillId="33" borderId="12" xfId="0" applyFont="1" applyFill="1" applyBorder="1" applyAlignment="1" applyProtection="1">
      <alignment/>
      <protection hidden="1"/>
    </xf>
    <xf numFmtId="0" fontId="87" fillId="33" borderId="14" xfId="0" applyFont="1" applyFill="1" applyBorder="1" applyAlignment="1" applyProtection="1">
      <alignment/>
      <protection hidden="1"/>
    </xf>
    <xf numFmtId="0" fontId="87" fillId="33" borderId="15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1" fontId="84" fillId="0" borderId="0" xfId="0" applyNumberFormat="1" applyFont="1" applyBorder="1" applyAlignment="1" applyProtection="1">
      <alignment horizontal="center" wrapText="1"/>
      <protection hidden="1"/>
    </xf>
    <xf numFmtId="0" fontId="87" fillId="0" borderId="0" xfId="0" applyFont="1" applyFill="1" applyAlignment="1" applyProtection="1">
      <alignment/>
      <protection hidden="1"/>
    </xf>
    <xf numFmtId="2" fontId="66" fillId="0" borderId="16" xfId="0" applyNumberFormat="1" applyFont="1" applyFill="1" applyBorder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7" fillId="33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82" fillId="0" borderId="16" xfId="0" applyNumberFormat="1" applyFont="1" applyBorder="1" applyAlignment="1">
      <alignment/>
    </xf>
    <xf numFmtId="4" fontId="82" fillId="0" borderId="16" xfId="0" applyNumberFormat="1" applyFont="1" applyBorder="1" applyAlignment="1">
      <alignment/>
    </xf>
    <xf numFmtId="9" fontId="0" fillId="0" borderId="18" xfId="0" applyNumberFormat="1" applyBorder="1" applyAlignment="1">
      <alignment/>
    </xf>
    <xf numFmtId="0" fontId="86" fillId="33" borderId="17" xfId="0" applyFont="1" applyFill="1" applyBorder="1" applyAlignment="1" applyProtection="1">
      <alignment horizontal="center" vertical="center" wrapText="1"/>
      <protection/>
    </xf>
    <xf numFmtId="0" fontId="87" fillId="33" borderId="0" xfId="0" applyFont="1" applyFill="1" applyBorder="1" applyAlignment="1" applyProtection="1">
      <alignment horizontal="center" vertical="center" wrapText="1"/>
      <protection/>
    </xf>
    <xf numFmtId="10" fontId="0" fillId="0" borderId="16" xfId="0" applyNumberFormat="1" applyBorder="1" applyAlignment="1">
      <alignment/>
    </xf>
    <xf numFmtId="10" fontId="82" fillId="0" borderId="16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82" fillId="0" borderId="16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87" fillId="33" borderId="19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wrapText="1"/>
      <protection hidden="1"/>
    </xf>
    <xf numFmtId="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76" fillId="33" borderId="12" xfId="0" applyFont="1" applyFill="1" applyBorder="1" applyAlignment="1" applyProtection="1">
      <alignment horizontal="center" wrapText="1"/>
      <protection hidden="1"/>
    </xf>
    <xf numFmtId="0" fontId="76" fillId="33" borderId="13" xfId="0" applyFont="1" applyFill="1" applyBorder="1" applyAlignment="1" applyProtection="1">
      <alignment/>
      <protection hidden="1"/>
    </xf>
    <xf numFmtId="0" fontId="76" fillId="33" borderId="20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1" fontId="0" fillId="0" borderId="21" xfId="0" applyNumberFormat="1" applyBorder="1" applyAlignment="1">
      <alignment horizontal="center"/>
    </xf>
    <xf numFmtId="0" fontId="82" fillId="0" borderId="12" xfId="0" applyFont="1" applyBorder="1" applyAlignment="1">
      <alignment/>
    </xf>
    <xf numFmtId="4" fontId="0" fillId="0" borderId="21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87" fillId="33" borderId="12" xfId="0" applyFont="1" applyFill="1" applyBorder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6" fillId="0" borderId="0" xfId="0" applyFont="1" applyBorder="1" applyAlignment="1" applyProtection="1">
      <alignment wrapText="1"/>
      <protection hidden="1"/>
    </xf>
    <xf numFmtId="0" fontId="76" fillId="33" borderId="13" xfId="0" applyFont="1" applyFill="1" applyBorder="1" applyAlignment="1" applyProtection="1">
      <alignment horizontal="center" vertical="center"/>
      <protection hidden="1"/>
    </xf>
    <xf numFmtId="0" fontId="76" fillId="33" borderId="22" xfId="0" applyFont="1" applyFill="1" applyBorder="1" applyAlignment="1" applyProtection="1">
      <alignment horizontal="center" vertical="center"/>
      <protection hidden="1"/>
    </xf>
    <xf numFmtId="0" fontId="76" fillId="0" borderId="12" xfId="0" applyFont="1" applyFill="1" applyBorder="1" applyAlignment="1" applyProtection="1">
      <alignment horizontal="center" vertical="center" wrapText="1"/>
      <protection hidden="1"/>
    </xf>
    <xf numFmtId="0" fontId="76" fillId="33" borderId="12" xfId="0" applyFont="1" applyFill="1" applyBorder="1" applyAlignment="1" applyProtection="1">
      <alignment horizontal="center" vertical="center" wrapText="1"/>
      <protection hidden="1"/>
    </xf>
    <xf numFmtId="0" fontId="76" fillId="35" borderId="17" xfId="0" applyFont="1" applyFill="1" applyBorder="1" applyAlignment="1" applyProtection="1">
      <alignment horizontal="center"/>
      <protection hidden="1"/>
    </xf>
    <xf numFmtId="0" fontId="76" fillId="35" borderId="23" xfId="0" applyFont="1" applyFill="1" applyBorder="1" applyAlignment="1" applyProtection="1">
      <alignment horizontal="center"/>
      <protection hidden="1"/>
    </xf>
    <xf numFmtId="0" fontId="76" fillId="0" borderId="23" xfId="0" applyFont="1" applyFill="1" applyBorder="1" applyAlignment="1" applyProtection="1">
      <alignment horizontal="center"/>
      <protection hidden="1"/>
    </xf>
    <xf numFmtId="0" fontId="66" fillId="0" borderId="0" xfId="0" applyFont="1" applyAlignment="1" applyProtection="1">
      <alignment/>
      <protection hidden="1"/>
    </xf>
    <xf numFmtId="0" fontId="88" fillId="36" borderId="0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89" fillId="0" borderId="22" xfId="0" applyNumberFormat="1" applyFont="1" applyBorder="1" applyAlignment="1" applyProtection="1">
      <alignment/>
      <protection locked="0"/>
    </xf>
    <xf numFmtId="0" fontId="90" fillId="0" borderId="12" xfId="0" applyFont="1" applyBorder="1" applyAlignment="1" applyProtection="1">
      <alignment horizontal="center" vertical="center" wrapText="1"/>
      <protection locked="0"/>
    </xf>
    <xf numFmtId="4" fontId="82" fillId="0" borderId="16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85" fillId="37" borderId="0" xfId="0" applyFont="1" applyFill="1" applyAlignment="1">
      <alignment vertical="center" wrapText="1"/>
    </xf>
    <xf numFmtId="0" fontId="0" fillId="37" borderId="0" xfId="0" applyFill="1" applyAlignment="1">
      <alignment/>
    </xf>
    <xf numFmtId="4" fontId="0" fillId="0" borderId="12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82" fillId="0" borderId="12" xfId="0" applyNumberFormat="1" applyFont="1" applyBorder="1" applyAlignment="1" applyProtection="1">
      <alignment/>
      <protection hidden="1"/>
    </xf>
    <xf numFmtId="4" fontId="82" fillId="0" borderId="10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0" fillId="0" borderId="22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18" xfId="0" applyNumberFormat="1" applyBorder="1" applyAlignment="1">
      <alignment/>
    </xf>
    <xf numFmtId="0" fontId="91" fillId="0" borderId="0" xfId="0" applyFont="1" applyBorder="1" applyAlignment="1">
      <alignment vertical="center" wrapText="1"/>
    </xf>
    <xf numFmtId="0" fontId="87" fillId="37" borderId="17" xfId="0" applyFont="1" applyFill="1" applyBorder="1" applyAlignment="1" applyProtection="1">
      <alignment horizontal="center" vertical="center" wrapText="1"/>
      <protection/>
    </xf>
    <xf numFmtId="0" fontId="86" fillId="37" borderId="17" xfId="0" applyFont="1" applyFill="1" applyBorder="1" applyAlignment="1" applyProtection="1">
      <alignment horizontal="center" vertical="center" wrapText="1"/>
      <protection/>
    </xf>
    <xf numFmtId="0" fontId="66" fillId="37" borderId="0" xfId="0" applyFont="1" applyFill="1" applyAlignment="1">
      <alignment/>
    </xf>
    <xf numFmtId="1" fontId="66" fillId="37" borderId="16" xfId="0" applyNumberFormat="1" applyFont="1" applyFill="1" applyBorder="1" applyAlignment="1">
      <alignment/>
    </xf>
    <xf numFmtId="4" fontId="66" fillId="37" borderId="16" xfId="0" applyNumberFormat="1" applyFont="1" applyFill="1" applyBorder="1" applyAlignment="1" applyProtection="1">
      <alignment/>
      <protection locked="0"/>
    </xf>
    <xf numFmtId="4" fontId="66" fillId="37" borderId="16" xfId="0" applyNumberFormat="1" applyFont="1" applyFill="1" applyBorder="1" applyAlignment="1">
      <alignment/>
    </xf>
    <xf numFmtId="1" fontId="76" fillId="37" borderId="16" xfId="0" applyNumberFormat="1" applyFont="1" applyFill="1" applyBorder="1" applyAlignment="1">
      <alignment/>
    </xf>
    <xf numFmtId="4" fontId="76" fillId="37" borderId="16" xfId="0" applyNumberFormat="1" applyFont="1" applyFill="1" applyBorder="1" applyAlignment="1">
      <alignment/>
    </xf>
    <xf numFmtId="1" fontId="66" fillId="37" borderId="0" xfId="0" applyNumberFormat="1" applyFont="1" applyFill="1" applyAlignment="1">
      <alignment/>
    </xf>
    <xf numFmtId="4" fontId="66" fillId="37" borderId="0" xfId="0" applyNumberFormat="1" applyFont="1" applyFill="1" applyAlignment="1">
      <alignment/>
    </xf>
    <xf numFmtId="0" fontId="66" fillId="37" borderId="16" xfId="0" applyFont="1" applyFill="1" applyBorder="1" applyAlignment="1">
      <alignment/>
    </xf>
    <xf numFmtId="9" fontId="66" fillId="37" borderId="18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79" fillId="0" borderId="0" xfId="47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4" fillId="0" borderId="12" xfId="0" applyFont="1" applyBorder="1" applyAlignment="1" applyProtection="1">
      <alignment horizontal="center"/>
      <protection locked="0"/>
    </xf>
    <xf numFmtId="0" fontId="95" fillId="0" borderId="17" xfId="0" applyFont="1" applyBorder="1" applyAlignment="1" applyProtection="1">
      <alignment horizontal="center"/>
      <protection hidden="1"/>
    </xf>
    <xf numFmtId="0" fontId="82" fillId="0" borderId="17" xfId="0" applyFont="1" applyBorder="1" applyAlignment="1" applyProtection="1">
      <alignment horizontal="center"/>
      <protection hidden="1"/>
    </xf>
    <xf numFmtId="0" fontId="82" fillId="0" borderId="24" xfId="0" applyFont="1" applyBorder="1" applyAlignment="1" applyProtection="1">
      <alignment horizontal="center"/>
      <protection hidden="1"/>
    </xf>
    <xf numFmtId="0" fontId="82" fillId="0" borderId="25" xfId="0" applyFont="1" applyBorder="1" applyAlignment="1" applyProtection="1">
      <alignment horizontal="center"/>
      <protection hidden="1"/>
    </xf>
    <xf numFmtId="0" fontId="82" fillId="0" borderId="26" xfId="0" applyFont="1" applyBorder="1" applyAlignment="1" applyProtection="1">
      <alignment horizontal="center"/>
      <protection hidden="1"/>
    </xf>
    <xf numFmtId="0" fontId="82" fillId="0" borderId="0" xfId="0" applyFont="1" applyBorder="1" applyAlignment="1" applyProtection="1">
      <alignment horizontal="center"/>
      <protection hidden="1"/>
    </xf>
    <xf numFmtId="0" fontId="91" fillId="0" borderId="0" xfId="0" applyFont="1" applyBorder="1" applyAlignment="1" applyProtection="1">
      <alignment vertical="center" wrapText="1"/>
      <protection hidden="1"/>
    </xf>
    <xf numFmtId="0" fontId="94" fillId="38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96" fillId="33" borderId="13" xfId="0" applyFont="1" applyFill="1" applyBorder="1" applyAlignment="1" applyProtection="1">
      <alignment/>
      <protection hidden="1"/>
    </xf>
    <xf numFmtId="4" fontId="82" fillId="0" borderId="12" xfId="0" applyNumberFormat="1" applyFont="1" applyBorder="1" applyAlignment="1" applyProtection="1">
      <alignment horizontal="right" wrapText="1"/>
      <protection hidden="1"/>
    </xf>
    <xf numFmtId="0" fontId="94" fillId="0" borderId="0" xfId="0" applyFont="1" applyAlignment="1" applyProtection="1">
      <alignment/>
      <protection hidden="1"/>
    </xf>
    <xf numFmtId="172" fontId="66" fillId="0" borderId="0" xfId="0" applyNumberFormat="1" applyFont="1" applyBorder="1" applyAlignment="1" applyProtection="1">
      <alignment/>
      <protection hidden="1"/>
    </xf>
    <xf numFmtId="1" fontId="66" fillId="0" borderId="0" xfId="0" applyNumberFormat="1" applyFont="1" applyBorder="1" applyAlignment="1" applyProtection="1">
      <alignment/>
      <protection hidden="1"/>
    </xf>
    <xf numFmtId="0" fontId="66" fillId="0" borderId="27" xfId="0" applyFont="1" applyBorder="1" applyAlignment="1" applyProtection="1">
      <alignment/>
      <protection hidden="1"/>
    </xf>
    <xf numFmtId="0" fontId="66" fillId="0" borderId="28" xfId="0" applyFont="1" applyBorder="1" applyAlignment="1" applyProtection="1">
      <alignment/>
      <protection hidden="1"/>
    </xf>
    <xf numFmtId="4" fontId="66" fillId="0" borderId="28" xfId="0" applyNumberFormat="1" applyFont="1" applyBorder="1" applyAlignment="1" applyProtection="1">
      <alignment/>
      <protection hidden="1"/>
    </xf>
    <xf numFmtId="4" fontId="66" fillId="0" borderId="29" xfId="0" applyNumberFormat="1" applyFont="1" applyBorder="1" applyAlignment="1" applyProtection="1">
      <alignment/>
      <protection hidden="1"/>
    </xf>
    <xf numFmtId="0" fontId="66" fillId="39" borderId="30" xfId="0" applyFont="1" applyFill="1" applyBorder="1" applyAlignment="1" applyProtection="1">
      <alignment/>
      <protection hidden="1"/>
    </xf>
    <xf numFmtId="0" fontId="66" fillId="0" borderId="30" xfId="0" applyFont="1" applyBorder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66" fillId="0" borderId="31" xfId="0" applyFont="1" applyBorder="1" applyAlignment="1" applyProtection="1">
      <alignment/>
      <protection hidden="1"/>
    </xf>
    <xf numFmtId="0" fontId="66" fillId="0" borderId="14" xfId="0" applyFont="1" applyBorder="1" applyAlignment="1" applyProtection="1">
      <alignment/>
      <protection hidden="1"/>
    </xf>
    <xf numFmtId="0" fontId="66" fillId="39" borderId="16" xfId="0" applyFont="1" applyFill="1" applyBorder="1" applyAlignment="1" applyProtection="1">
      <alignment/>
      <protection hidden="1"/>
    </xf>
    <xf numFmtId="4" fontId="66" fillId="39" borderId="16" xfId="0" applyNumberFormat="1" applyFont="1" applyFill="1" applyBorder="1" applyAlignment="1" applyProtection="1">
      <alignment/>
      <protection hidden="1"/>
    </xf>
    <xf numFmtId="0" fontId="66" fillId="0" borderId="16" xfId="0" applyFont="1" applyBorder="1" applyAlignment="1" applyProtection="1">
      <alignment/>
      <protection hidden="1"/>
    </xf>
    <xf numFmtId="0" fontId="76" fillId="36" borderId="0" xfId="0" applyFont="1" applyFill="1" applyBorder="1" applyAlignment="1" applyProtection="1">
      <alignment horizontal="left"/>
      <protection hidden="1"/>
    </xf>
    <xf numFmtId="0" fontId="85" fillId="40" borderId="0" xfId="0" applyFont="1" applyFill="1" applyAlignment="1" applyProtection="1">
      <alignment/>
      <protection hidden="1"/>
    </xf>
    <xf numFmtId="0" fontId="97" fillId="27" borderId="13" xfId="0" applyFont="1" applyFill="1" applyBorder="1" applyAlignment="1" applyProtection="1">
      <alignment horizontal="center" wrapText="1"/>
      <protection hidden="1"/>
    </xf>
    <xf numFmtId="0" fontId="97" fillId="27" borderId="10" xfId="0" applyFont="1" applyFill="1" applyBorder="1" applyAlignment="1" applyProtection="1">
      <alignment horizontal="center" wrapText="1"/>
      <protection hidden="1"/>
    </xf>
    <xf numFmtId="0" fontId="97" fillId="27" borderId="22" xfId="0" applyFont="1" applyFill="1" applyBorder="1" applyAlignment="1" applyProtection="1">
      <alignment horizontal="center" wrapText="1"/>
      <protection hidden="1"/>
    </xf>
    <xf numFmtId="0" fontId="84" fillId="0" borderId="0" xfId="0" applyFont="1" applyBorder="1" applyAlignment="1" applyProtection="1">
      <alignment horizontal="left" wrapText="1"/>
      <protection hidden="1"/>
    </xf>
    <xf numFmtId="0" fontId="85" fillId="33" borderId="13" xfId="0" applyFont="1" applyFill="1" applyBorder="1" applyAlignment="1" applyProtection="1">
      <alignment horizontal="center"/>
      <protection hidden="1"/>
    </xf>
    <xf numFmtId="0" fontId="85" fillId="33" borderId="10" xfId="0" applyFont="1" applyFill="1" applyBorder="1" applyAlignment="1" applyProtection="1">
      <alignment horizontal="center"/>
      <protection hidden="1"/>
    </xf>
    <xf numFmtId="0" fontId="85" fillId="33" borderId="22" xfId="0" applyFont="1" applyFill="1" applyBorder="1" applyAlignment="1" applyProtection="1">
      <alignment horizontal="center"/>
      <protection hidden="1"/>
    </xf>
    <xf numFmtId="0" fontId="98" fillId="34" borderId="13" xfId="0" applyFont="1" applyFill="1" applyBorder="1" applyAlignment="1" applyProtection="1">
      <alignment horizontal="center"/>
      <protection hidden="1"/>
    </xf>
    <xf numFmtId="0" fontId="98" fillId="34" borderId="10" xfId="0" applyFont="1" applyFill="1" applyBorder="1" applyAlignment="1" applyProtection="1">
      <alignment horizontal="center"/>
      <protection hidden="1"/>
    </xf>
    <xf numFmtId="0" fontId="98" fillId="34" borderId="22" xfId="0" applyFont="1" applyFill="1" applyBorder="1" applyAlignment="1" applyProtection="1">
      <alignment horizontal="center"/>
      <protection hidden="1"/>
    </xf>
    <xf numFmtId="17" fontId="85" fillId="0" borderId="13" xfId="0" applyNumberFormat="1" applyFont="1" applyBorder="1" applyAlignment="1" applyProtection="1">
      <alignment horizontal="center"/>
      <protection hidden="1"/>
    </xf>
    <xf numFmtId="17" fontId="85" fillId="0" borderId="10" xfId="0" applyNumberFormat="1" applyFont="1" applyBorder="1" applyAlignment="1" applyProtection="1">
      <alignment horizontal="center"/>
      <protection hidden="1"/>
    </xf>
    <xf numFmtId="17" fontId="85" fillId="0" borderId="22" xfId="0" applyNumberFormat="1" applyFont="1" applyBorder="1" applyAlignment="1" applyProtection="1">
      <alignment horizontal="center"/>
      <protection hidden="1"/>
    </xf>
    <xf numFmtId="0" fontId="99" fillId="33" borderId="13" xfId="47" applyFont="1" applyFill="1" applyBorder="1" applyAlignment="1" applyProtection="1">
      <alignment horizontal="center"/>
      <protection hidden="1"/>
    </xf>
    <xf numFmtId="0" fontId="100" fillId="33" borderId="10" xfId="0" applyFont="1" applyFill="1" applyBorder="1" applyAlignment="1" applyProtection="1">
      <alignment horizontal="center"/>
      <protection hidden="1"/>
    </xf>
    <xf numFmtId="0" fontId="100" fillId="33" borderId="22" xfId="0" applyFont="1" applyFill="1" applyBorder="1" applyAlignment="1" applyProtection="1">
      <alignment horizontal="center"/>
      <protection hidden="1"/>
    </xf>
    <xf numFmtId="17" fontId="85" fillId="0" borderId="13" xfId="0" applyNumberFormat="1" applyFont="1" applyBorder="1" applyAlignment="1" applyProtection="1">
      <alignment horizontal="center" wrapText="1"/>
      <protection hidden="1"/>
    </xf>
    <xf numFmtId="17" fontId="85" fillId="0" borderId="10" xfId="0" applyNumberFormat="1" applyFont="1" applyBorder="1" applyAlignment="1" applyProtection="1">
      <alignment horizontal="center" wrapText="1"/>
      <protection hidden="1"/>
    </xf>
    <xf numFmtId="17" fontId="85" fillId="0" borderId="22" xfId="0" applyNumberFormat="1" applyFont="1" applyBorder="1" applyAlignment="1" applyProtection="1">
      <alignment horizontal="center" wrapText="1"/>
      <protection hidden="1"/>
    </xf>
    <xf numFmtId="0" fontId="76" fillId="36" borderId="32" xfId="0" applyFont="1" applyFill="1" applyBorder="1" applyAlignment="1" applyProtection="1">
      <alignment horizontal="center"/>
      <protection hidden="1"/>
    </xf>
    <xf numFmtId="0" fontId="101" fillId="40" borderId="13" xfId="0" applyFont="1" applyFill="1" applyBorder="1" applyAlignment="1" applyProtection="1">
      <alignment horizontal="center"/>
      <protection hidden="1"/>
    </xf>
    <xf numFmtId="0" fontId="101" fillId="40" borderId="10" xfId="0" applyFont="1" applyFill="1" applyBorder="1" applyAlignment="1" applyProtection="1">
      <alignment horizontal="center"/>
      <protection hidden="1"/>
    </xf>
    <xf numFmtId="0" fontId="101" fillId="40" borderId="22" xfId="0" applyFont="1" applyFill="1" applyBorder="1" applyAlignment="1" applyProtection="1">
      <alignment horizontal="center"/>
      <protection hidden="1"/>
    </xf>
    <xf numFmtId="0" fontId="84" fillId="0" borderId="0" xfId="0" applyFont="1" applyAlignment="1" applyProtection="1">
      <alignment horizontal="left" wrapText="1"/>
      <protection hidden="1"/>
    </xf>
    <xf numFmtId="0" fontId="102" fillId="0" borderId="13" xfId="0" applyFont="1" applyBorder="1" applyAlignment="1" applyProtection="1">
      <alignment horizontal="center" wrapText="1"/>
      <protection hidden="1"/>
    </xf>
    <xf numFmtId="0" fontId="102" fillId="0" borderId="10" xfId="0" applyFont="1" applyBorder="1" applyAlignment="1" applyProtection="1">
      <alignment horizontal="center" wrapText="1"/>
      <protection hidden="1"/>
    </xf>
    <xf numFmtId="0" fontId="102" fillId="0" borderId="22" xfId="0" applyFont="1" applyBorder="1" applyAlignment="1" applyProtection="1">
      <alignment horizontal="center" wrapText="1"/>
      <protection hidden="1"/>
    </xf>
    <xf numFmtId="172" fontId="103" fillId="38" borderId="13" xfId="0" applyNumberFormat="1" applyFont="1" applyFill="1" applyBorder="1" applyAlignment="1" applyProtection="1">
      <alignment horizontal="center" wrapText="1"/>
      <protection hidden="1"/>
    </xf>
    <xf numFmtId="172" fontId="103" fillId="38" borderId="10" xfId="0" applyNumberFormat="1" applyFont="1" applyFill="1" applyBorder="1" applyAlignment="1" applyProtection="1">
      <alignment horizontal="center" wrapText="1"/>
      <protection hidden="1"/>
    </xf>
    <xf numFmtId="172" fontId="103" fillId="38" borderId="22" xfId="0" applyNumberFormat="1" applyFont="1" applyFill="1" applyBorder="1" applyAlignment="1" applyProtection="1">
      <alignment horizontal="center" wrapText="1"/>
      <protection hidden="1"/>
    </xf>
    <xf numFmtId="0" fontId="85" fillId="40" borderId="33" xfId="0" applyFont="1" applyFill="1" applyBorder="1" applyAlignment="1" applyProtection="1">
      <alignment horizontal="center"/>
      <protection hidden="1"/>
    </xf>
    <xf numFmtId="0" fontId="85" fillId="40" borderId="34" xfId="0" applyFont="1" applyFill="1" applyBorder="1" applyAlignment="1" applyProtection="1">
      <alignment horizontal="center"/>
      <protection hidden="1"/>
    </xf>
    <xf numFmtId="0" fontId="85" fillId="40" borderId="23" xfId="0" applyFont="1" applyFill="1" applyBorder="1" applyAlignment="1" applyProtection="1">
      <alignment horizontal="center"/>
      <protection hidden="1"/>
    </xf>
    <xf numFmtId="0" fontId="85" fillId="40" borderId="25" xfId="0" applyFont="1" applyFill="1" applyBorder="1" applyAlignment="1" applyProtection="1">
      <alignment horizontal="center"/>
      <protection hidden="1"/>
    </xf>
    <xf numFmtId="0" fontId="85" fillId="40" borderId="35" xfId="0" applyFont="1" applyFill="1" applyBorder="1" applyAlignment="1" applyProtection="1">
      <alignment horizontal="center"/>
      <protection hidden="1"/>
    </xf>
    <xf numFmtId="0" fontId="85" fillId="40" borderId="26" xfId="0" applyFont="1" applyFill="1" applyBorder="1" applyAlignment="1" applyProtection="1">
      <alignment horizontal="center"/>
      <protection hidden="1"/>
    </xf>
    <xf numFmtId="0" fontId="84" fillId="0" borderId="0" xfId="0" applyFont="1" applyAlignment="1" applyProtection="1">
      <alignment horizontal="center" wrapText="1"/>
      <protection hidden="1"/>
    </xf>
    <xf numFmtId="0" fontId="85" fillId="35" borderId="0" xfId="0" applyFont="1" applyFill="1" applyAlignment="1" applyProtection="1">
      <alignment horizontal="center"/>
      <protection hidden="1"/>
    </xf>
    <xf numFmtId="0" fontId="85" fillId="33" borderId="0" xfId="0" applyFont="1" applyFill="1" applyAlignment="1" applyProtection="1">
      <alignment horizontal="center" vertical="center"/>
      <protection hidden="1"/>
    </xf>
    <xf numFmtId="0" fontId="104" fillId="0" borderId="13" xfId="47" applyFont="1" applyBorder="1" applyAlignment="1" applyProtection="1">
      <alignment horizontal="center"/>
      <protection hidden="1"/>
    </xf>
    <xf numFmtId="0" fontId="104" fillId="0" borderId="10" xfId="47" applyFont="1" applyBorder="1" applyAlignment="1" applyProtection="1">
      <alignment horizontal="center"/>
      <protection hidden="1"/>
    </xf>
    <xf numFmtId="0" fontId="102" fillId="33" borderId="0" xfId="0" applyFont="1" applyFill="1" applyBorder="1" applyAlignment="1" applyProtection="1">
      <alignment horizontal="center"/>
      <protection hidden="1"/>
    </xf>
    <xf numFmtId="0" fontId="102" fillId="33" borderId="35" xfId="0" applyFont="1" applyFill="1" applyBorder="1" applyAlignment="1" applyProtection="1">
      <alignment horizontal="center"/>
      <protection hidden="1"/>
    </xf>
    <xf numFmtId="0" fontId="97" fillId="27" borderId="13" xfId="0" applyFont="1" applyFill="1" applyBorder="1" applyAlignment="1" applyProtection="1">
      <alignment horizontal="center" wrapText="1"/>
      <protection/>
    </xf>
    <xf numFmtId="0" fontId="97" fillId="27" borderId="10" xfId="0" applyFont="1" applyFill="1" applyBorder="1" applyAlignment="1" applyProtection="1">
      <alignment horizontal="center" wrapText="1"/>
      <protection/>
    </xf>
    <xf numFmtId="0" fontId="97" fillId="27" borderId="22" xfId="0" applyFont="1" applyFill="1" applyBorder="1" applyAlignment="1" applyProtection="1">
      <alignment horizontal="center" wrapText="1"/>
      <protection/>
    </xf>
    <xf numFmtId="0" fontId="56" fillId="0" borderId="33" xfId="0" applyFont="1" applyBorder="1" applyAlignment="1" applyProtection="1">
      <alignment horizontal="center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105" fillId="33" borderId="13" xfId="0" applyFont="1" applyFill="1" applyBorder="1" applyAlignment="1" applyProtection="1">
      <alignment horizontal="center" vertical="center"/>
      <protection/>
    </xf>
    <xf numFmtId="0" fontId="105" fillId="33" borderId="10" xfId="0" applyFont="1" applyFill="1" applyBorder="1" applyAlignment="1" applyProtection="1">
      <alignment horizontal="center" vertical="center"/>
      <protection/>
    </xf>
    <xf numFmtId="0" fontId="105" fillId="33" borderId="22" xfId="0" applyFont="1" applyFill="1" applyBorder="1" applyAlignment="1" applyProtection="1">
      <alignment horizontal="center" vertical="center"/>
      <protection/>
    </xf>
    <xf numFmtId="17" fontId="3" fillId="0" borderId="36" xfId="0" applyNumberFormat="1" applyFont="1" applyBorder="1" applyAlignment="1" applyProtection="1">
      <alignment horizontal="center" wrapText="1"/>
      <protection/>
    </xf>
    <xf numFmtId="17" fontId="3" fillId="0" borderId="0" xfId="0" applyNumberFormat="1" applyFont="1" applyBorder="1" applyAlignment="1" applyProtection="1">
      <alignment horizontal="center" wrapText="1"/>
      <protection/>
    </xf>
    <xf numFmtId="17" fontId="3" fillId="0" borderId="37" xfId="0" applyNumberFormat="1" applyFont="1" applyBorder="1" applyAlignment="1" applyProtection="1">
      <alignment horizontal="center" wrapText="1"/>
      <protection/>
    </xf>
    <xf numFmtId="17" fontId="3" fillId="0" borderId="25" xfId="0" applyNumberFormat="1" applyFont="1" applyBorder="1" applyAlignment="1" applyProtection="1">
      <alignment horizontal="center" wrapText="1"/>
      <protection/>
    </xf>
    <xf numFmtId="17" fontId="3" fillId="0" borderId="35" xfId="0" applyNumberFormat="1" applyFont="1" applyBorder="1" applyAlignment="1" applyProtection="1">
      <alignment horizontal="center" wrapText="1"/>
      <protection/>
    </xf>
    <xf numFmtId="17" fontId="3" fillId="0" borderId="26" xfId="0" applyNumberFormat="1" applyFont="1" applyBorder="1" applyAlignment="1" applyProtection="1">
      <alignment horizontal="center" wrapText="1"/>
      <protection/>
    </xf>
    <xf numFmtId="0" fontId="92" fillId="0" borderId="13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" fontId="87" fillId="33" borderId="13" xfId="0" applyNumberFormat="1" applyFont="1" applyFill="1" applyBorder="1" applyAlignment="1" applyProtection="1">
      <alignment horizontal="center"/>
      <protection hidden="1"/>
    </xf>
    <xf numFmtId="4" fontId="87" fillId="33" borderId="10" xfId="0" applyNumberFormat="1" applyFont="1" applyFill="1" applyBorder="1" applyAlignment="1" applyProtection="1">
      <alignment horizontal="center"/>
      <protection hidden="1"/>
    </xf>
    <xf numFmtId="4" fontId="87" fillId="33" borderId="22" xfId="0" applyNumberFormat="1" applyFont="1" applyFill="1" applyBorder="1" applyAlignment="1" applyProtection="1">
      <alignment horizontal="center"/>
      <protection hidden="1"/>
    </xf>
    <xf numFmtId="0" fontId="96" fillId="37" borderId="38" xfId="0" applyFont="1" applyFill="1" applyBorder="1" applyAlignment="1">
      <alignment horizontal="center" vertical="center" wrapText="1"/>
    </xf>
    <xf numFmtId="0" fontId="96" fillId="37" borderId="39" xfId="0" applyFont="1" applyFill="1" applyBorder="1" applyAlignment="1">
      <alignment horizontal="center" vertical="center" wrapText="1"/>
    </xf>
    <xf numFmtId="0" fontId="96" fillId="37" borderId="40" xfId="0" applyFont="1" applyFill="1" applyBorder="1" applyAlignment="1">
      <alignment horizontal="center" vertical="center" wrapText="1"/>
    </xf>
    <xf numFmtId="0" fontId="96" fillId="37" borderId="41" xfId="0" applyFont="1" applyFill="1" applyBorder="1" applyAlignment="1">
      <alignment horizontal="center" vertical="center" wrapText="1"/>
    </xf>
    <xf numFmtId="0" fontId="96" fillId="37" borderId="42" xfId="0" applyFont="1" applyFill="1" applyBorder="1" applyAlignment="1">
      <alignment horizontal="center" vertical="center" wrapText="1"/>
    </xf>
    <xf numFmtId="0" fontId="96" fillId="37" borderId="43" xfId="0" applyFont="1" applyFill="1" applyBorder="1" applyAlignment="1">
      <alignment horizontal="center" vertical="center" wrapText="1"/>
    </xf>
    <xf numFmtId="4" fontId="87" fillId="37" borderId="0" xfId="0" applyNumberFormat="1" applyFont="1" applyFill="1" applyAlignment="1">
      <alignment horizontal="center"/>
    </xf>
    <xf numFmtId="0" fontId="87" fillId="37" borderId="36" xfId="0" applyFont="1" applyFill="1" applyBorder="1" applyAlignment="1" applyProtection="1">
      <alignment horizontal="center" vertical="center"/>
      <protection/>
    </xf>
    <xf numFmtId="0" fontId="87" fillId="37" borderId="0" xfId="0" applyFont="1" applyFill="1" applyBorder="1" applyAlignment="1" applyProtection="1">
      <alignment horizontal="center" vertical="center"/>
      <protection/>
    </xf>
    <xf numFmtId="0" fontId="87" fillId="37" borderId="13" xfId="0" applyFont="1" applyFill="1" applyBorder="1" applyAlignment="1" applyProtection="1">
      <alignment horizontal="center" vertical="center"/>
      <protection/>
    </xf>
    <xf numFmtId="0" fontId="87" fillId="37" borderId="10" xfId="0" applyFont="1" applyFill="1" applyBorder="1" applyAlignment="1" applyProtection="1">
      <alignment horizontal="center" vertical="center"/>
      <protection/>
    </xf>
    <xf numFmtId="0" fontId="87" fillId="37" borderId="22" xfId="0" applyFont="1" applyFill="1" applyBorder="1" applyAlignment="1" applyProtection="1">
      <alignment horizontal="center" vertical="center"/>
      <protection/>
    </xf>
    <xf numFmtId="0" fontId="76" fillId="37" borderId="13" xfId="0" applyFont="1" applyFill="1" applyBorder="1" applyAlignment="1" applyProtection="1">
      <alignment horizontal="center" vertical="center"/>
      <protection/>
    </xf>
    <xf numFmtId="0" fontId="76" fillId="37" borderId="10" xfId="0" applyFont="1" applyFill="1" applyBorder="1" applyAlignment="1" applyProtection="1">
      <alignment horizontal="center" vertical="center"/>
      <protection/>
    </xf>
    <xf numFmtId="0" fontId="76" fillId="37" borderId="22" xfId="0" applyFont="1" applyFill="1" applyBorder="1" applyAlignment="1" applyProtection="1">
      <alignment horizontal="center" vertical="center"/>
      <protection/>
    </xf>
    <xf numFmtId="0" fontId="86" fillId="37" borderId="44" xfId="0" applyFont="1" applyFill="1" applyBorder="1" applyAlignment="1" applyProtection="1">
      <alignment horizontal="center" vertical="center" wrapText="1"/>
      <protection/>
    </xf>
    <xf numFmtId="0" fontId="86" fillId="37" borderId="45" xfId="0" applyFont="1" applyFill="1" applyBorder="1" applyAlignment="1" applyProtection="1">
      <alignment horizontal="center" vertical="center" wrapText="1"/>
      <protection/>
    </xf>
    <xf numFmtId="0" fontId="106" fillId="41" borderId="36" xfId="0" applyFont="1" applyFill="1" applyBorder="1" applyAlignment="1">
      <alignment horizontal="center"/>
    </xf>
    <xf numFmtId="0" fontId="106" fillId="41" borderId="0" xfId="0" applyFont="1" applyFill="1" applyBorder="1" applyAlignment="1">
      <alignment horizontal="center"/>
    </xf>
    <xf numFmtId="0" fontId="82" fillId="40" borderId="13" xfId="0" applyFont="1" applyFill="1" applyBorder="1" applyAlignment="1">
      <alignment horizontal="center" vertical="center" wrapText="1"/>
    </xf>
    <xf numFmtId="0" fontId="82" fillId="40" borderId="22" xfId="0" applyFont="1" applyFill="1" applyBorder="1" applyAlignment="1">
      <alignment horizontal="center" vertical="center" wrapText="1"/>
    </xf>
    <xf numFmtId="4" fontId="87" fillId="33" borderId="0" xfId="0" applyNumberFormat="1" applyFont="1" applyFill="1" applyAlignment="1">
      <alignment horizontal="center"/>
    </xf>
    <xf numFmtId="0" fontId="87" fillId="33" borderId="36" xfId="0" applyFont="1" applyFill="1" applyBorder="1" applyAlignment="1" applyProtection="1">
      <alignment horizontal="center" vertical="center"/>
      <protection/>
    </xf>
    <xf numFmtId="0" fontId="87" fillId="33" borderId="0" xfId="0" applyFont="1" applyFill="1" applyBorder="1" applyAlignment="1" applyProtection="1">
      <alignment horizontal="center" vertical="center"/>
      <protection/>
    </xf>
    <xf numFmtId="0" fontId="87" fillId="33" borderId="13" xfId="0" applyFont="1" applyFill="1" applyBorder="1" applyAlignment="1" applyProtection="1">
      <alignment horizontal="center" vertical="center"/>
      <protection/>
    </xf>
    <xf numFmtId="0" fontId="87" fillId="33" borderId="10" xfId="0" applyFont="1" applyFill="1" applyBorder="1" applyAlignment="1" applyProtection="1">
      <alignment horizontal="center" vertical="center"/>
      <protection/>
    </xf>
    <xf numFmtId="0" fontId="87" fillId="33" borderId="22" xfId="0" applyFont="1" applyFill="1" applyBorder="1" applyAlignment="1" applyProtection="1">
      <alignment horizontal="center" vertical="center"/>
      <protection/>
    </xf>
    <xf numFmtId="0" fontId="76" fillId="33" borderId="13" xfId="0" applyFont="1" applyFill="1" applyBorder="1" applyAlignment="1" applyProtection="1">
      <alignment horizontal="center" vertical="center"/>
      <protection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76" fillId="33" borderId="22" xfId="0" applyFont="1" applyFill="1" applyBorder="1" applyAlignment="1" applyProtection="1">
      <alignment horizontal="center" vertical="center"/>
      <protection/>
    </xf>
    <xf numFmtId="0" fontId="86" fillId="33" borderId="44" xfId="0" applyFont="1" applyFill="1" applyBorder="1" applyAlignment="1" applyProtection="1">
      <alignment horizontal="center" vertical="center" wrapText="1"/>
      <protection/>
    </xf>
    <xf numFmtId="0" fontId="86" fillId="33" borderId="45" xfId="0" applyFont="1" applyFill="1" applyBorder="1" applyAlignment="1" applyProtection="1">
      <alignment horizontal="center" vertical="center" wrapText="1"/>
      <protection/>
    </xf>
    <xf numFmtId="0" fontId="106" fillId="41" borderId="13" xfId="0" applyFont="1" applyFill="1" applyBorder="1" applyAlignment="1" applyProtection="1">
      <alignment horizontal="center"/>
      <protection hidden="1"/>
    </xf>
    <xf numFmtId="0" fontId="106" fillId="41" borderId="10" xfId="0" applyFont="1" applyFill="1" applyBorder="1" applyAlignment="1" applyProtection="1">
      <alignment horizontal="center"/>
      <protection hidden="1"/>
    </xf>
    <xf numFmtId="0" fontId="106" fillId="41" borderId="22" xfId="0" applyFont="1" applyFill="1" applyBorder="1" applyAlignment="1" applyProtection="1">
      <alignment horizontal="center"/>
      <protection hidden="1"/>
    </xf>
    <xf numFmtId="0" fontId="82" fillId="0" borderId="33" xfId="0" applyFont="1" applyBorder="1" applyAlignment="1" applyProtection="1">
      <alignment horizontal="center"/>
      <protection hidden="1"/>
    </xf>
    <xf numFmtId="0" fontId="82" fillId="0" borderId="23" xfId="0" applyFont="1" applyBorder="1" applyAlignment="1" applyProtection="1">
      <alignment horizontal="center"/>
      <protection hidden="1"/>
    </xf>
    <xf numFmtId="0" fontId="94" fillId="0" borderId="13" xfId="0" applyFont="1" applyBorder="1" applyAlignment="1" applyProtection="1">
      <alignment horizontal="center"/>
      <protection locked="0"/>
    </xf>
    <xf numFmtId="0" fontId="94" fillId="0" borderId="22" xfId="0" applyFont="1" applyBorder="1" applyAlignment="1" applyProtection="1">
      <alignment horizontal="center"/>
      <protection locked="0"/>
    </xf>
    <xf numFmtId="0" fontId="91" fillId="0" borderId="36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107" fillId="37" borderId="13" xfId="0" applyFont="1" applyFill="1" applyBorder="1" applyAlignment="1">
      <alignment horizontal="center" vertical="center" wrapText="1"/>
    </xf>
    <xf numFmtId="0" fontId="107" fillId="37" borderId="22" xfId="0" applyFont="1" applyFill="1" applyBorder="1" applyAlignment="1">
      <alignment horizontal="center" vertical="center" wrapText="1"/>
    </xf>
    <xf numFmtId="0" fontId="87" fillId="33" borderId="25" xfId="0" applyFont="1" applyFill="1" applyBorder="1" applyAlignment="1" applyProtection="1">
      <alignment horizontal="center" vertical="center"/>
      <protection/>
    </xf>
    <xf numFmtId="0" fontId="87" fillId="33" borderId="35" xfId="0" applyFont="1" applyFill="1" applyBorder="1" applyAlignment="1" applyProtection="1">
      <alignment horizontal="center" vertical="center"/>
      <protection/>
    </xf>
    <xf numFmtId="0" fontId="87" fillId="33" borderId="26" xfId="0" applyFont="1" applyFill="1" applyBorder="1" applyAlignment="1" applyProtection="1">
      <alignment horizontal="center" vertical="center"/>
      <protection/>
    </xf>
    <xf numFmtId="0" fontId="84" fillId="0" borderId="36" xfId="0" applyFont="1" applyBorder="1" applyAlignment="1" applyProtection="1">
      <alignment horizontal="center" wrapText="1"/>
      <protection hidden="1"/>
    </xf>
    <xf numFmtId="0" fontId="84" fillId="0" borderId="0" xfId="0" applyFont="1" applyBorder="1" applyAlignment="1" applyProtection="1">
      <alignment horizontal="center" wrapText="1"/>
      <protection hidden="1"/>
    </xf>
    <xf numFmtId="0" fontId="108" fillId="40" borderId="36" xfId="0" applyFont="1" applyFill="1" applyBorder="1" applyAlignment="1" applyProtection="1">
      <alignment horizontal="center" wrapText="1"/>
      <protection hidden="1"/>
    </xf>
    <xf numFmtId="0" fontId="108" fillId="40" borderId="0" xfId="0" applyFont="1" applyFill="1" applyBorder="1" applyAlignment="1" applyProtection="1">
      <alignment horizontal="center" wrapText="1"/>
      <protection hidden="1"/>
    </xf>
    <xf numFmtId="0" fontId="102" fillId="36" borderId="13" xfId="0" applyFont="1" applyFill="1" applyBorder="1" applyAlignment="1" applyProtection="1">
      <alignment horizontal="center" wrapText="1"/>
      <protection hidden="1"/>
    </xf>
    <xf numFmtId="0" fontId="102" fillId="36" borderId="10" xfId="0" applyFont="1" applyFill="1" applyBorder="1" applyAlignment="1" applyProtection="1">
      <alignment horizontal="center" wrapText="1"/>
      <protection hidden="1"/>
    </xf>
    <xf numFmtId="0" fontId="102" fillId="36" borderId="22" xfId="0" applyFont="1" applyFill="1" applyBorder="1" applyAlignment="1" applyProtection="1">
      <alignment horizontal="center" wrapText="1"/>
      <protection hidden="1"/>
    </xf>
    <xf numFmtId="0" fontId="86" fillId="33" borderId="36" xfId="0" applyFont="1" applyFill="1" applyBorder="1" applyAlignment="1" applyProtection="1">
      <alignment horizontal="center"/>
      <protection hidden="1"/>
    </xf>
    <xf numFmtId="0" fontId="86" fillId="33" borderId="0" xfId="0" applyFont="1" applyFill="1" applyBorder="1" applyAlignment="1" applyProtection="1">
      <alignment horizontal="center"/>
      <protection hidden="1"/>
    </xf>
    <xf numFmtId="4" fontId="102" fillId="33" borderId="36" xfId="0" applyNumberFormat="1" applyFont="1" applyFill="1" applyBorder="1" applyAlignment="1" applyProtection="1">
      <alignment horizontal="center"/>
      <protection hidden="1"/>
    </xf>
    <xf numFmtId="4" fontId="102" fillId="33" borderId="0" xfId="0" applyNumberFormat="1" applyFont="1" applyFill="1" applyBorder="1" applyAlignment="1" applyProtection="1">
      <alignment horizontal="center"/>
      <protection hidden="1"/>
    </xf>
    <xf numFmtId="0" fontId="109" fillId="0" borderId="25" xfId="47" applyFont="1" applyBorder="1" applyAlignment="1" applyProtection="1">
      <alignment horizontal="center"/>
      <protection hidden="1"/>
    </xf>
    <xf numFmtId="0" fontId="109" fillId="0" borderId="35" xfId="47" applyFont="1" applyBorder="1" applyAlignment="1" applyProtection="1">
      <alignment horizontal="center"/>
      <protection hidden="1"/>
    </xf>
    <xf numFmtId="0" fontId="84" fillId="0" borderId="13" xfId="0" applyFont="1" applyBorder="1" applyAlignment="1" applyProtection="1">
      <alignment horizontal="center" wrapText="1"/>
      <protection hidden="1"/>
    </xf>
    <xf numFmtId="0" fontId="84" fillId="0" borderId="10" xfId="0" applyFont="1" applyBorder="1" applyAlignment="1" applyProtection="1">
      <alignment horizontal="center" wrapText="1"/>
      <protection hidden="1"/>
    </xf>
    <xf numFmtId="0" fontId="110" fillId="0" borderId="25" xfId="47" applyFont="1" applyBorder="1" applyAlignment="1" applyProtection="1">
      <alignment horizontal="center"/>
      <protection hidden="1"/>
    </xf>
    <xf numFmtId="0" fontId="110" fillId="0" borderId="35" xfId="47" applyFont="1" applyBorder="1" applyAlignment="1" applyProtection="1">
      <alignment horizontal="center"/>
      <protection hidden="1"/>
    </xf>
    <xf numFmtId="0" fontId="111" fillId="38" borderId="33" xfId="0" applyFont="1" applyFill="1" applyBorder="1" applyAlignment="1">
      <alignment horizontal="center" wrapText="1"/>
    </xf>
    <xf numFmtId="0" fontId="111" fillId="38" borderId="23" xfId="0" applyFont="1" applyFill="1" applyBorder="1" applyAlignment="1">
      <alignment horizontal="center" wrapText="1"/>
    </xf>
    <xf numFmtId="0" fontId="111" fillId="38" borderId="36" xfId="0" applyFont="1" applyFill="1" applyBorder="1" applyAlignment="1">
      <alignment horizontal="center" wrapText="1"/>
    </xf>
    <xf numFmtId="0" fontId="111" fillId="38" borderId="37" xfId="0" applyFont="1" applyFill="1" applyBorder="1" applyAlignment="1">
      <alignment horizontal="center" wrapText="1"/>
    </xf>
    <xf numFmtId="0" fontId="111" fillId="38" borderId="25" xfId="0" applyFont="1" applyFill="1" applyBorder="1" applyAlignment="1">
      <alignment horizontal="center" wrapText="1"/>
    </xf>
    <xf numFmtId="0" fontId="111" fillId="38" borderId="26" xfId="0" applyFont="1" applyFill="1" applyBorder="1" applyAlignment="1">
      <alignment horizontal="center" wrapText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10" xfId="0" applyNumberFormat="1" applyFont="1" applyBorder="1" applyAlignment="1" applyProtection="1">
      <alignment horizontal="right"/>
      <protection hidden="1"/>
    </xf>
    <xf numFmtId="4" fontId="0" fillId="0" borderId="22" xfId="0" applyNumberFormat="1" applyFont="1" applyBorder="1" applyAlignment="1" applyProtection="1">
      <alignment horizontal="right"/>
      <protection hidden="1"/>
    </xf>
    <xf numFmtId="0" fontId="96" fillId="33" borderId="33" xfId="0" applyFont="1" applyFill="1" applyBorder="1" applyAlignment="1" applyProtection="1">
      <alignment horizontal="left" vertical="center" wrapText="1"/>
      <protection hidden="1"/>
    </xf>
    <xf numFmtId="0" fontId="96" fillId="33" borderId="25" xfId="0" applyFont="1" applyFill="1" applyBorder="1" applyAlignment="1" applyProtection="1">
      <alignment horizontal="left" vertical="center" wrapText="1"/>
      <protection hidden="1"/>
    </xf>
    <xf numFmtId="4" fontId="82" fillId="0" borderId="17" xfId="0" applyNumberFormat="1" applyFont="1" applyBorder="1" applyAlignment="1" applyProtection="1">
      <alignment horizontal="right" vertical="center" wrapText="1"/>
      <protection hidden="1"/>
    </xf>
    <xf numFmtId="4" fontId="82" fillId="0" borderId="24" xfId="0" applyNumberFormat="1" applyFont="1" applyBorder="1" applyAlignment="1" applyProtection="1">
      <alignment horizontal="right" vertical="center" wrapText="1"/>
      <protection hidden="1"/>
    </xf>
    <xf numFmtId="0" fontId="94" fillId="0" borderId="13" xfId="0" applyFont="1" applyBorder="1" applyAlignment="1" applyProtection="1">
      <alignment horizontal="center"/>
      <protection hidden="1"/>
    </xf>
    <xf numFmtId="0" fontId="94" fillId="0" borderId="10" xfId="0" applyFont="1" applyBorder="1" applyAlignment="1" applyProtection="1">
      <alignment horizontal="center"/>
      <protection hidden="1"/>
    </xf>
    <xf numFmtId="0" fontId="94" fillId="0" borderId="22" xfId="0" applyFont="1" applyBorder="1" applyAlignment="1" applyProtection="1">
      <alignment horizontal="center"/>
      <protection hidden="1"/>
    </xf>
    <xf numFmtId="0" fontId="60" fillId="0" borderId="33" xfId="0" applyFont="1" applyBorder="1" applyAlignment="1" applyProtection="1">
      <alignment horizontal="center" wrapText="1"/>
      <protection hidden="1"/>
    </xf>
    <xf numFmtId="0" fontId="60" fillId="0" borderId="34" xfId="0" applyFont="1" applyBorder="1" applyAlignment="1" applyProtection="1">
      <alignment horizontal="center" wrapText="1"/>
      <protection hidden="1"/>
    </xf>
    <xf numFmtId="0" fontId="60" fillId="0" borderId="23" xfId="0" applyFont="1" applyBorder="1" applyAlignment="1" applyProtection="1">
      <alignment horizontal="center" wrapText="1"/>
      <protection hidden="1"/>
    </xf>
    <xf numFmtId="0" fontId="60" fillId="0" borderId="36" xfId="0" applyFont="1" applyBorder="1" applyAlignment="1" applyProtection="1">
      <alignment horizontal="center" wrapText="1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60" fillId="0" borderId="37" xfId="0" applyFont="1" applyBorder="1" applyAlignment="1" applyProtection="1">
      <alignment horizontal="center" wrapText="1"/>
      <protection hidden="1"/>
    </xf>
    <xf numFmtId="0" fontId="60" fillId="0" borderId="25" xfId="0" applyFont="1" applyBorder="1" applyAlignment="1" applyProtection="1">
      <alignment horizontal="center" wrapText="1"/>
      <protection hidden="1"/>
    </xf>
    <xf numFmtId="0" fontId="60" fillId="0" borderId="35" xfId="0" applyFont="1" applyBorder="1" applyAlignment="1" applyProtection="1">
      <alignment horizontal="center" wrapText="1"/>
      <protection hidden="1"/>
    </xf>
    <xf numFmtId="0" fontId="60" fillId="0" borderId="26" xfId="0" applyFont="1" applyBorder="1" applyAlignment="1" applyProtection="1">
      <alignment horizontal="center" wrapText="1"/>
      <protection hidden="1"/>
    </xf>
    <xf numFmtId="0" fontId="105" fillId="28" borderId="36" xfId="0" applyFont="1" applyFill="1" applyBorder="1" applyAlignment="1">
      <alignment horizontal="center"/>
    </xf>
    <xf numFmtId="0" fontId="105" fillId="28" borderId="0" xfId="0" applyFont="1" applyFill="1" applyBorder="1" applyAlignment="1">
      <alignment horizontal="center"/>
    </xf>
    <xf numFmtId="0" fontId="105" fillId="28" borderId="37" xfId="0" applyFont="1" applyFill="1" applyBorder="1" applyAlignment="1">
      <alignment horizontal="center"/>
    </xf>
    <xf numFmtId="0" fontId="85" fillId="27" borderId="35" xfId="0" applyFont="1" applyFill="1" applyBorder="1" applyAlignment="1" applyProtection="1">
      <alignment horizontal="center" vertical="center" wrapText="1"/>
      <protection hidden="1"/>
    </xf>
    <xf numFmtId="4" fontId="105" fillId="33" borderId="13" xfId="0" applyNumberFormat="1" applyFont="1" applyFill="1" applyBorder="1" applyAlignment="1" applyProtection="1">
      <alignment horizontal="center"/>
      <protection hidden="1"/>
    </xf>
    <xf numFmtId="4" fontId="105" fillId="33" borderId="10" xfId="0" applyNumberFormat="1" applyFont="1" applyFill="1" applyBorder="1" applyAlignment="1" applyProtection="1">
      <alignment horizontal="center"/>
      <protection hidden="1"/>
    </xf>
    <xf numFmtId="4" fontId="105" fillId="33" borderId="22" xfId="0" applyNumberFormat="1" applyFont="1" applyFill="1" applyBorder="1" applyAlignment="1" applyProtection="1">
      <alignment horizontal="center"/>
      <protection hidden="1"/>
    </xf>
    <xf numFmtId="0" fontId="82" fillId="0" borderId="46" xfId="0" applyFont="1" applyBorder="1" applyAlignment="1" applyProtection="1">
      <alignment horizontal="center"/>
      <protection hidden="1"/>
    </xf>
    <xf numFmtId="0" fontId="63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vertical="center" wrapText="1"/>
      <protection/>
    </xf>
    <xf numFmtId="0" fontId="2" fillId="0" borderId="0" xfId="49" applyFont="1" applyFill="1" applyAlignment="1">
      <alignment/>
      <protection/>
    </xf>
    <xf numFmtId="0" fontId="63" fillId="0" borderId="0" xfId="49" applyFont="1" applyFill="1" applyAlignment="1">
      <alignment horizontal="center" vertical="center"/>
      <protection/>
    </xf>
    <xf numFmtId="0" fontId="63" fillId="0" borderId="0" xfId="49" applyFont="1" applyFill="1" applyAlignment="1">
      <alignment horizontal="center" vertical="center"/>
      <protection/>
    </xf>
    <xf numFmtId="0" fontId="63" fillId="0" borderId="0" xfId="49" applyFont="1" applyFill="1" applyBorder="1" applyAlignment="1">
      <alignment horizontal="left"/>
      <protection/>
    </xf>
    <xf numFmtId="0" fontId="63" fillId="0" borderId="35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/>
      <protection/>
    </xf>
    <xf numFmtId="0" fontId="63" fillId="0" borderId="35" xfId="49" applyFont="1" applyFill="1" applyBorder="1" applyAlignment="1">
      <alignment horizontal="right"/>
      <protection/>
    </xf>
    <xf numFmtId="0" fontId="63" fillId="0" borderId="27" xfId="49" applyFont="1" applyFill="1" applyBorder="1" applyAlignment="1">
      <alignment horizontal="center" textRotation="89"/>
      <protection/>
    </xf>
    <xf numFmtId="0" fontId="63" fillId="0" borderId="28" xfId="49" applyFont="1" applyFill="1" applyBorder="1" applyAlignment="1">
      <alignment horizontal="center" textRotation="89"/>
      <protection/>
    </xf>
    <xf numFmtId="0" fontId="63" fillId="0" borderId="29" xfId="49" applyFont="1" applyFill="1" applyBorder="1" applyAlignment="1">
      <alignment horizontal="center" textRotation="89"/>
      <protection/>
    </xf>
    <xf numFmtId="0" fontId="2" fillId="0" borderId="0" xfId="49" applyFont="1" applyBorder="1" applyAlignment="1">
      <alignment/>
      <protection/>
    </xf>
    <xf numFmtId="1" fontId="2" fillId="0" borderId="30" xfId="49" applyNumberFormat="1" applyFont="1" applyFill="1" applyBorder="1" applyAlignment="1">
      <alignment horizontal="center"/>
      <protection/>
    </xf>
    <xf numFmtId="178" fontId="2" fillId="0" borderId="16" xfId="49" applyNumberFormat="1" applyFont="1" applyFill="1" applyBorder="1" applyAlignment="1">
      <alignment/>
      <protection/>
    </xf>
    <xf numFmtId="178" fontId="2" fillId="0" borderId="47" xfId="49" applyNumberFormat="1" applyFont="1" applyFill="1" applyBorder="1" applyAlignment="1">
      <alignment/>
      <protection/>
    </xf>
    <xf numFmtId="0" fontId="2" fillId="0" borderId="0" xfId="49" applyFont="1" applyAlignment="1">
      <alignment/>
      <protection/>
    </xf>
    <xf numFmtId="2" fontId="2" fillId="0" borderId="16" xfId="49" applyNumberFormat="1" applyFont="1" applyFill="1" applyBorder="1" applyAlignment="1">
      <alignment/>
      <protection/>
    </xf>
    <xf numFmtId="2" fontId="2" fillId="0" borderId="47" xfId="49" applyNumberFormat="1" applyFont="1" applyFill="1" applyBorder="1" applyAlignment="1">
      <alignment/>
      <protection/>
    </xf>
    <xf numFmtId="1" fontId="2" fillId="0" borderId="30" xfId="50" applyNumberFormat="1" applyFont="1" applyFill="1" applyBorder="1" applyAlignment="1">
      <alignment horizontal="center"/>
      <protection/>
    </xf>
    <xf numFmtId="2" fontId="2" fillId="0" borderId="16" xfId="50" applyNumberFormat="1" applyFont="1" applyFill="1" applyBorder="1" applyAlignment="1">
      <alignment/>
      <protection/>
    </xf>
    <xf numFmtId="0" fontId="2" fillId="0" borderId="16" xfId="0" applyFont="1" applyBorder="1" applyAlignment="1">
      <alignment vertical="center"/>
    </xf>
    <xf numFmtId="0" fontId="112" fillId="0" borderId="16" xfId="0" applyFont="1" applyBorder="1" applyAlignment="1">
      <alignment vertical="center"/>
    </xf>
    <xf numFmtId="0" fontId="112" fillId="0" borderId="47" xfId="0" applyFont="1" applyBorder="1" applyAlignment="1">
      <alignment vertical="center"/>
    </xf>
    <xf numFmtId="0" fontId="2" fillId="0" borderId="0" xfId="50" applyFont="1" applyFill="1" applyBorder="1" applyAlignment="1">
      <alignment/>
      <protection/>
    </xf>
    <xf numFmtId="0" fontId="112" fillId="0" borderId="30" xfId="0" applyFont="1" applyBorder="1" applyAlignment="1">
      <alignment horizontal="center" vertical="center"/>
    </xf>
    <xf numFmtId="0" fontId="112" fillId="0" borderId="16" xfId="0" applyFont="1" applyFill="1" applyBorder="1" applyAlignment="1">
      <alignment vertical="center"/>
    </xf>
    <xf numFmtId="0" fontId="112" fillId="0" borderId="48" xfId="0" applyFont="1" applyBorder="1" applyAlignment="1">
      <alignment horizontal="center" vertical="center"/>
    </xf>
    <xf numFmtId="0" fontId="112" fillId="0" borderId="49" xfId="0" applyFont="1" applyBorder="1" applyAlignment="1">
      <alignment vertical="center"/>
    </xf>
    <xf numFmtId="0" fontId="112" fillId="0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9" xfId="0" applyFont="1" applyBorder="1" applyAlignment="1">
      <alignment horizontal="right" vertical="center"/>
    </xf>
    <xf numFmtId="0" fontId="112" fillId="0" borderId="50" xfId="0" applyFont="1" applyBorder="1" applyAlignment="1">
      <alignment vertical="center"/>
    </xf>
    <xf numFmtId="0" fontId="2" fillId="0" borderId="0" xfId="49" applyFont="1" applyFill="1" applyBorder="1" applyAlignment="1">
      <alignment horizontal="left" wrapText="1" readingOrder="1"/>
      <protection/>
    </xf>
    <xf numFmtId="0" fontId="2" fillId="0" borderId="0" xfId="49" applyFont="1" applyFill="1" applyAlignment="1">
      <alignment horizontal="left" wrapText="1" readingOrder="1"/>
      <protection/>
    </xf>
    <xf numFmtId="0" fontId="87" fillId="33" borderId="13" xfId="0" applyFont="1" applyFill="1" applyBorder="1" applyAlignment="1" applyProtection="1">
      <alignment horizontal="center" vertical="center"/>
      <protection hidden="1"/>
    </xf>
    <xf numFmtId="0" fontId="87" fillId="33" borderId="10" xfId="0" applyFont="1" applyFill="1" applyBorder="1" applyAlignment="1" applyProtection="1">
      <alignment horizontal="center" vertical="center"/>
      <protection hidden="1"/>
    </xf>
    <xf numFmtId="0" fontId="87" fillId="33" borderId="22" xfId="0" applyFont="1" applyFill="1" applyBorder="1" applyAlignment="1" applyProtection="1">
      <alignment horizontal="center" vertical="center"/>
      <protection hidden="1"/>
    </xf>
    <xf numFmtId="0" fontId="87" fillId="33" borderId="25" xfId="0" applyFont="1" applyFill="1" applyBorder="1" applyAlignment="1" applyProtection="1">
      <alignment horizontal="center" vertical="center"/>
      <protection hidden="1"/>
    </xf>
    <xf numFmtId="0" fontId="87" fillId="33" borderId="35" xfId="0" applyFont="1" applyFill="1" applyBorder="1" applyAlignment="1" applyProtection="1">
      <alignment horizontal="center" vertical="center"/>
      <protection hidden="1"/>
    </xf>
    <xf numFmtId="0" fontId="87" fillId="33" borderId="26" xfId="0" applyFont="1" applyFill="1" applyBorder="1" applyAlignment="1" applyProtection="1">
      <alignment horizontal="center" vertical="center"/>
      <protection hidden="1"/>
    </xf>
    <xf numFmtId="0" fontId="87" fillId="33" borderId="36" xfId="0" applyFont="1" applyFill="1" applyBorder="1" applyAlignment="1" applyProtection="1">
      <alignment horizontal="center" vertical="center"/>
      <protection hidden="1"/>
    </xf>
    <xf numFmtId="0" fontId="87" fillId="33" borderId="0" xfId="0" applyFont="1" applyFill="1" applyBorder="1" applyAlignment="1" applyProtection="1">
      <alignment horizontal="center" vertical="center"/>
      <protection hidden="1"/>
    </xf>
    <xf numFmtId="0" fontId="87" fillId="33" borderId="17" xfId="0" applyFont="1" applyFill="1" applyBorder="1" applyAlignment="1" applyProtection="1">
      <alignment horizontal="center" vertical="center" wrapText="1"/>
      <protection hidden="1"/>
    </xf>
    <xf numFmtId="0" fontId="87" fillId="33" borderId="0" xfId="0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Border="1" applyAlignment="1" applyProtection="1">
      <alignment/>
      <protection hidden="1"/>
    </xf>
    <xf numFmtId="10" fontId="0" fillId="0" borderId="16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1" fontId="82" fillId="0" borderId="16" xfId="0" applyNumberFormat="1" applyFont="1" applyBorder="1" applyAlignment="1" applyProtection="1">
      <alignment/>
      <protection hidden="1"/>
    </xf>
    <xf numFmtId="10" fontId="82" fillId="0" borderId="16" xfId="0" applyNumberFormat="1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180975</xdr:rowOff>
    </xdr:from>
    <xdr:to>
      <xdr:col>10</xdr:col>
      <xdr:colOff>600075</xdr:colOff>
      <xdr:row>15</xdr:row>
      <xdr:rowOff>171450</xdr:rowOff>
    </xdr:to>
    <xdr:sp>
      <xdr:nvSpPr>
        <xdr:cNvPr id="1" name="Aşağı Ok 1"/>
        <xdr:cNvSpPr>
          <a:spLocks/>
        </xdr:cNvSpPr>
      </xdr:nvSpPr>
      <xdr:spPr>
        <a:xfrm>
          <a:off x="8362950" y="4838700"/>
          <a:ext cx="485775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11</xdr:col>
      <xdr:colOff>0</xdr:colOff>
      <xdr:row>14</xdr:row>
      <xdr:rowOff>152400</xdr:rowOff>
    </xdr:from>
    <xdr:to>
      <xdr:col>11</xdr:col>
      <xdr:colOff>619125</xdr:colOff>
      <xdr:row>16</xdr:row>
      <xdr:rowOff>9525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81012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295275</xdr:colOff>
      <xdr:row>14</xdr:row>
      <xdr:rowOff>180975</xdr:rowOff>
    </xdr:from>
    <xdr:to>
      <xdr:col>13</xdr:col>
      <xdr:colOff>304800</xdr:colOff>
      <xdr:row>16</xdr:row>
      <xdr:rowOff>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48387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9525</xdr:rowOff>
    </xdr:from>
    <xdr:to>
      <xdr:col>10</xdr:col>
      <xdr:colOff>581025</xdr:colOff>
      <xdr:row>4</xdr:row>
      <xdr:rowOff>238125</xdr:rowOff>
    </xdr:to>
    <xdr:sp>
      <xdr:nvSpPr>
        <xdr:cNvPr id="1" name="Aşağı Ok 1"/>
        <xdr:cNvSpPr>
          <a:spLocks/>
        </xdr:cNvSpPr>
      </xdr:nvSpPr>
      <xdr:spPr>
        <a:xfrm>
          <a:off x="9210675" y="990600"/>
          <a:ext cx="1581150" cy="466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11</xdr:col>
      <xdr:colOff>504825</xdr:colOff>
      <xdr:row>13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09775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14</xdr:col>
      <xdr:colOff>495300</xdr:colOff>
      <xdr:row>19</xdr:row>
      <xdr:rowOff>66675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2962275"/>
          <a:ext cx="2638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114300</xdr:rowOff>
    </xdr:from>
    <xdr:to>
      <xdr:col>17</xdr:col>
      <xdr:colOff>466725</xdr:colOff>
      <xdr:row>34</xdr:row>
      <xdr:rowOff>85725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019800"/>
          <a:ext cx="10172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A668"/>
  <sheetViews>
    <sheetView zoomScale="130" zoomScaleNormal="130" zoomScalePageLayoutView="0" workbookViewId="0" topLeftCell="FT1">
      <pane ySplit="6" topLeftCell="A7" activePane="bottomLeft" state="frozen"/>
      <selection pane="topLeft" activeCell="A1" sqref="A1"/>
      <selection pane="bottomLeft" activeCell="EV1" sqref="EV1:GE16384"/>
    </sheetView>
  </sheetViews>
  <sheetFormatPr defaultColWidth="10.421875" defaultRowHeight="15"/>
  <cols>
    <col min="1" max="1" width="10.421875" style="12" hidden="1" customWidth="1"/>
    <col min="2" max="2" width="14.7109375" style="12" hidden="1" customWidth="1"/>
    <col min="3" max="3" width="10.421875" style="12" hidden="1" customWidth="1"/>
    <col min="4" max="4" width="10.421875" style="16" hidden="1" customWidth="1"/>
    <col min="5" max="8" width="10.421875" style="12" hidden="1" customWidth="1"/>
    <col min="9" max="9" width="10.421875" style="109" hidden="1" customWidth="1"/>
    <col min="10" max="10" width="10.421875" style="110" hidden="1" customWidth="1"/>
    <col min="11" max="31" width="10.421875" style="12" hidden="1" customWidth="1"/>
    <col min="32" max="116" width="10.421875" style="2" hidden="1" customWidth="1"/>
    <col min="117" max="187" width="10.421875" style="12" hidden="1" customWidth="1"/>
    <col min="188" max="16384" width="10.421875" style="12" customWidth="1"/>
  </cols>
  <sheetData>
    <row r="1" spans="2:16" ht="21" thickBot="1">
      <c r="B1" s="129" t="s">
        <v>10</v>
      </c>
      <c r="C1" s="130"/>
      <c r="D1" s="130"/>
      <c r="E1" s="130"/>
      <c r="F1" s="130"/>
      <c r="G1" s="131"/>
      <c r="I1" s="125" t="s">
        <v>15</v>
      </c>
      <c r="J1" s="126"/>
      <c r="K1" s="126"/>
      <c r="L1" s="126"/>
      <c r="M1" s="126"/>
      <c r="N1" s="126"/>
      <c r="O1" s="127"/>
      <c r="P1" s="49"/>
    </row>
    <row r="2" spans="1:14" ht="24" customHeight="1" thickBot="1">
      <c r="A2" s="14"/>
      <c r="B2" s="145" t="s">
        <v>559</v>
      </c>
      <c r="C2" s="146"/>
      <c r="D2" s="146"/>
      <c r="E2" s="146"/>
      <c r="F2" s="146"/>
      <c r="G2" s="147"/>
      <c r="H2" s="14"/>
      <c r="I2" s="149" t="s">
        <v>557</v>
      </c>
      <c r="J2" s="150"/>
      <c r="K2" s="150"/>
      <c r="L2" s="150"/>
      <c r="M2" s="150"/>
      <c r="N2" s="151"/>
    </row>
    <row r="3" spans="2:14" ht="47.25" thickBot="1">
      <c r="B3" s="138" t="s">
        <v>16</v>
      </c>
      <c r="C3" s="139"/>
      <c r="D3" s="139"/>
      <c r="E3" s="139"/>
      <c r="F3" s="139"/>
      <c r="G3" s="140"/>
      <c r="I3" s="152">
        <f>'Borç Yapılandırma Verileri'!N4</f>
        <v>42583</v>
      </c>
      <c r="J3" s="153"/>
      <c r="K3" s="153"/>
      <c r="L3" s="153"/>
      <c r="M3" s="153"/>
      <c r="N3" s="154"/>
    </row>
    <row r="4" spans="2:14" ht="21" thickBot="1">
      <c r="B4" s="132" t="s">
        <v>505</v>
      </c>
      <c r="C4" s="133"/>
      <c r="D4" s="133"/>
      <c r="E4" s="133"/>
      <c r="F4" s="133"/>
      <c r="G4" s="134"/>
      <c r="I4" s="135" t="s">
        <v>17</v>
      </c>
      <c r="J4" s="136"/>
      <c r="K4" s="136"/>
      <c r="L4" s="136"/>
      <c r="M4" s="136"/>
      <c r="N4" s="137"/>
    </row>
    <row r="5" spans="2:14" ht="39.75" customHeight="1" thickBot="1">
      <c r="B5" s="50" t="s">
        <v>9</v>
      </c>
      <c r="C5" s="51"/>
      <c r="D5" s="52" t="s">
        <v>0</v>
      </c>
      <c r="E5" s="53" t="s">
        <v>12</v>
      </c>
      <c r="F5" s="53" t="s">
        <v>1</v>
      </c>
      <c r="G5" s="53" t="s">
        <v>8</v>
      </c>
      <c r="I5" s="141" t="s">
        <v>560</v>
      </c>
      <c r="J5" s="142"/>
      <c r="K5" s="142"/>
      <c r="L5" s="142"/>
      <c r="M5" s="142"/>
      <c r="N5" s="143"/>
    </row>
    <row r="6" spans="2:14" ht="15" customHeight="1" thickBot="1">
      <c r="B6" s="54" t="s">
        <v>466</v>
      </c>
      <c r="C6" s="55" t="s">
        <v>2</v>
      </c>
      <c r="D6" s="56" t="s">
        <v>3</v>
      </c>
      <c r="E6" s="55" t="s">
        <v>4</v>
      </c>
      <c r="F6" s="55" t="s">
        <v>4</v>
      </c>
      <c r="G6" s="55" t="s">
        <v>4</v>
      </c>
      <c r="K6" s="128"/>
      <c r="L6" s="128"/>
      <c r="M6" s="128"/>
      <c r="N6" s="128"/>
    </row>
    <row r="7" spans="2:53" ht="18.75" customHeight="1" thickBot="1">
      <c r="B7" s="111" t="s">
        <v>28</v>
      </c>
      <c r="C7" s="112">
        <v>1980</v>
      </c>
      <c r="D7" s="15">
        <f>IF(BA7=2,D8+H7,H7)</f>
        <v>1189.2839999999997</v>
      </c>
      <c r="E7" s="113">
        <f>SUMIF('Borç Yapılandırma Verileri'!$B$4:$B$856,B7:$B$445,'Borç Yapılandırma Verileri'!$C$4:$C$1098)</f>
        <v>0</v>
      </c>
      <c r="F7" s="113">
        <f>IF(E7&gt;0,E7*D7/100,0)</f>
        <v>0</v>
      </c>
      <c r="G7" s="114">
        <f aca="true" t="shared" si="0" ref="G7:G70">E7+F7</f>
        <v>0</v>
      </c>
      <c r="H7" s="12">
        <v>9.2</v>
      </c>
      <c r="I7" s="3"/>
      <c r="J7" s="13"/>
      <c r="AX7" s="3">
        <v>29221</v>
      </c>
      <c r="AZ7" s="3">
        <f aca="true" t="shared" si="1" ref="AZ7:AZ70">$I$3</f>
        <v>42583</v>
      </c>
      <c r="BA7" s="13">
        <f>IF(AX7=AZ7,1,2)</f>
        <v>2</v>
      </c>
    </row>
    <row r="8" spans="2:53" ht="19.5" thickBot="1">
      <c r="B8" s="111" t="s">
        <v>29</v>
      </c>
      <c r="C8" s="112">
        <v>1980</v>
      </c>
      <c r="D8" s="15">
        <f aca="true" t="shared" si="2" ref="D8:D71">IF(BA8=2,D9+H8,H8)</f>
        <v>1180.0839999999996</v>
      </c>
      <c r="E8" s="113">
        <f>SUMIF('Borç Yapılandırma Verileri'!$B$4:$B$856,B8:$B$445,'Borç Yapılandırma Verileri'!$C$4:$C$1098)</f>
        <v>0</v>
      </c>
      <c r="F8" s="113">
        <f aca="true" t="shared" si="3" ref="F8:F70">IF(E8&gt;0,E8*D8/100,0)</f>
        <v>0</v>
      </c>
      <c r="G8" s="114">
        <f t="shared" si="0"/>
        <v>0</v>
      </c>
      <c r="H8" s="12">
        <v>29.3</v>
      </c>
      <c r="I8" s="3"/>
      <c r="J8" s="155" t="s">
        <v>14</v>
      </c>
      <c r="K8" s="156"/>
      <c r="L8" s="156"/>
      <c r="M8" s="156"/>
      <c r="N8" s="157"/>
      <c r="AX8" s="3">
        <v>29252</v>
      </c>
      <c r="AZ8" s="3">
        <f t="shared" si="1"/>
        <v>42583</v>
      </c>
      <c r="BA8" s="13">
        <f aca="true" t="shared" si="4" ref="BA8:BA71">IF(AX8=AZ8,1,2)</f>
        <v>2</v>
      </c>
    </row>
    <row r="9" spans="2:53" ht="19.5" thickBot="1">
      <c r="B9" s="115" t="s">
        <v>30</v>
      </c>
      <c r="C9" s="112">
        <v>1980</v>
      </c>
      <c r="D9" s="15">
        <f t="shared" si="2"/>
        <v>1150.7839999999997</v>
      </c>
      <c r="E9" s="113">
        <f>SUMIF('Borç Yapılandırma Verileri'!$B$4:$B$856,B9:$B$445,'Borç Yapılandırma Verileri'!$C$4:$C$1098)</f>
        <v>0</v>
      </c>
      <c r="F9" s="113">
        <f t="shared" si="3"/>
        <v>0</v>
      </c>
      <c r="G9" s="114">
        <f t="shared" si="0"/>
        <v>0</v>
      </c>
      <c r="H9" s="12">
        <v>4.4</v>
      </c>
      <c r="I9" s="3"/>
      <c r="J9" s="158" t="s">
        <v>18</v>
      </c>
      <c r="K9" s="159"/>
      <c r="L9" s="159"/>
      <c r="M9" s="159"/>
      <c r="N9" s="160"/>
      <c r="AX9" s="3">
        <v>29281</v>
      </c>
      <c r="AZ9" s="3">
        <f t="shared" si="1"/>
        <v>42583</v>
      </c>
      <c r="BA9" s="13">
        <f t="shared" si="4"/>
        <v>2</v>
      </c>
    </row>
    <row r="10" spans="2:53" ht="19.5" thickBot="1">
      <c r="B10" s="116" t="s">
        <v>31</v>
      </c>
      <c r="C10" s="112">
        <v>1980</v>
      </c>
      <c r="D10" s="15">
        <f t="shared" si="2"/>
        <v>1146.3839999999996</v>
      </c>
      <c r="E10" s="113">
        <f>SUMIF('Borç Yapılandırma Verileri'!$B$4:$B$856,B10:$B$445,'Borç Yapılandırma Verileri'!$C$4:$C$1098)</f>
        <v>0</v>
      </c>
      <c r="F10" s="113">
        <f t="shared" si="3"/>
        <v>0</v>
      </c>
      <c r="G10" s="114">
        <f t="shared" si="0"/>
        <v>0</v>
      </c>
      <c r="H10" s="12">
        <v>3.5</v>
      </c>
      <c r="I10" s="3"/>
      <c r="J10" s="13"/>
      <c r="K10" s="117"/>
      <c r="O10" s="124"/>
      <c r="AX10" s="3">
        <v>29312</v>
      </c>
      <c r="AZ10" s="3">
        <f t="shared" si="1"/>
        <v>42583</v>
      </c>
      <c r="BA10" s="13">
        <f t="shared" si="4"/>
        <v>2</v>
      </c>
    </row>
    <row r="11" spans="2:53" ht="19.5" thickBot="1">
      <c r="B11" s="115" t="s">
        <v>32</v>
      </c>
      <c r="C11" s="112">
        <v>1980</v>
      </c>
      <c r="D11" s="15">
        <f t="shared" si="2"/>
        <v>1142.8839999999996</v>
      </c>
      <c r="E11" s="113">
        <f>SUMIF('Borç Yapılandırma Verileri'!$B$4:$B$856,B11:$B$445,'Borç Yapılandırma Verileri'!$C$4:$C$1098)</f>
        <v>0</v>
      </c>
      <c r="F11" s="113">
        <f t="shared" si="3"/>
        <v>0</v>
      </c>
      <c r="G11" s="114">
        <f t="shared" si="0"/>
        <v>0</v>
      </c>
      <c r="H11" s="12">
        <v>2.9</v>
      </c>
      <c r="I11" s="3"/>
      <c r="J11" s="163"/>
      <c r="K11" s="163"/>
      <c r="L11" s="163"/>
      <c r="M11" s="163"/>
      <c r="N11" s="163"/>
      <c r="O11" s="124"/>
      <c r="AX11" s="3">
        <v>29342</v>
      </c>
      <c r="AZ11" s="3">
        <f t="shared" si="1"/>
        <v>42583</v>
      </c>
      <c r="BA11" s="13">
        <f t="shared" si="4"/>
        <v>2</v>
      </c>
    </row>
    <row r="12" spans="2:53" ht="18" customHeight="1" thickBot="1">
      <c r="B12" s="116" t="s">
        <v>33</v>
      </c>
      <c r="C12" s="112">
        <v>1980</v>
      </c>
      <c r="D12" s="15">
        <f t="shared" si="2"/>
        <v>1139.9839999999995</v>
      </c>
      <c r="E12" s="113">
        <f>SUMIF('Borç Yapılandırma Verileri'!$B$4:$B$856,B12:$B$445,'Borç Yapılandırma Verileri'!$C$4:$C$1098)</f>
        <v>0</v>
      </c>
      <c r="F12" s="113">
        <f t="shared" si="3"/>
        <v>0</v>
      </c>
      <c r="G12" s="114">
        <f t="shared" si="0"/>
        <v>0</v>
      </c>
      <c r="H12" s="12">
        <v>2.8</v>
      </c>
      <c r="I12" s="3"/>
      <c r="J12" s="163"/>
      <c r="K12" s="163"/>
      <c r="L12" s="163"/>
      <c r="M12" s="163"/>
      <c r="N12" s="163"/>
      <c r="AX12" s="3">
        <v>29373</v>
      </c>
      <c r="AZ12" s="3">
        <f t="shared" si="1"/>
        <v>42583</v>
      </c>
      <c r="BA12" s="13">
        <f t="shared" si="4"/>
        <v>2</v>
      </c>
    </row>
    <row r="13" spans="2:53" ht="19.5" customHeight="1" thickBot="1">
      <c r="B13" s="115" t="s">
        <v>34</v>
      </c>
      <c r="C13" s="112">
        <v>1980</v>
      </c>
      <c r="D13" s="15">
        <f t="shared" si="2"/>
        <v>1137.1839999999995</v>
      </c>
      <c r="E13" s="113">
        <f>SUMIF('Borç Yapılandırma Verileri'!$B$4:$B$856,B13:$B$445,'Borç Yapılandırma Verileri'!$C$4:$C$1098)</f>
        <v>0</v>
      </c>
      <c r="F13" s="113">
        <f t="shared" si="3"/>
        <v>0</v>
      </c>
      <c r="G13" s="114">
        <f t="shared" si="0"/>
        <v>0</v>
      </c>
      <c r="H13" s="12">
        <v>0.2</v>
      </c>
      <c r="I13" s="3"/>
      <c r="J13" s="161" t="s">
        <v>11</v>
      </c>
      <c r="K13" s="161"/>
      <c r="L13" s="161"/>
      <c r="M13" s="161"/>
      <c r="N13" s="161"/>
      <c r="AX13" s="3">
        <v>29403</v>
      </c>
      <c r="AZ13" s="3">
        <f t="shared" si="1"/>
        <v>42583</v>
      </c>
      <c r="BA13" s="13">
        <f t="shared" si="4"/>
        <v>2</v>
      </c>
    </row>
    <row r="14" spans="2:53" ht="18" customHeight="1" thickBot="1">
      <c r="B14" s="116" t="s">
        <v>35</v>
      </c>
      <c r="C14" s="112">
        <v>1980</v>
      </c>
      <c r="D14" s="15">
        <f t="shared" si="2"/>
        <v>1136.9839999999995</v>
      </c>
      <c r="E14" s="113">
        <f>SUMIF('Borç Yapılandırma Verileri'!$B$4:$B$856,B14:$B$445,'Borç Yapılandırma Verileri'!$C$4:$C$1098)</f>
        <v>0</v>
      </c>
      <c r="F14" s="113">
        <f t="shared" si="3"/>
        <v>0</v>
      </c>
      <c r="G14" s="114">
        <f t="shared" si="0"/>
        <v>0</v>
      </c>
      <c r="H14" s="12">
        <v>1.5</v>
      </c>
      <c r="I14" s="3"/>
      <c r="J14" s="161"/>
      <c r="K14" s="161"/>
      <c r="L14" s="161"/>
      <c r="M14" s="161"/>
      <c r="N14" s="161"/>
      <c r="AX14" s="3">
        <v>29434</v>
      </c>
      <c r="AZ14" s="3">
        <f t="shared" si="1"/>
        <v>42583</v>
      </c>
      <c r="BA14" s="13">
        <f t="shared" si="4"/>
        <v>2</v>
      </c>
    </row>
    <row r="15" spans="2:53" ht="18" thickBot="1">
      <c r="B15" s="115" t="s">
        <v>36</v>
      </c>
      <c r="C15" s="112">
        <v>1980</v>
      </c>
      <c r="D15" s="15">
        <f t="shared" si="2"/>
        <v>1135.4839999999995</v>
      </c>
      <c r="E15" s="113">
        <f>SUMIF('Borç Yapılandırma Verileri'!$B$4:$B$856,B15:$B$445,'Borç Yapılandırma Verileri'!$C$4:$C$1098)</f>
        <v>0</v>
      </c>
      <c r="F15" s="113">
        <f t="shared" si="3"/>
        <v>0</v>
      </c>
      <c r="G15" s="114">
        <f t="shared" si="0"/>
        <v>0</v>
      </c>
      <c r="H15" s="12">
        <v>3.5</v>
      </c>
      <c r="I15" s="3"/>
      <c r="J15" s="161"/>
      <c r="K15" s="161"/>
      <c r="L15" s="161"/>
      <c r="M15" s="161"/>
      <c r="N15" s="161"/>
      <c r="AX15" s="3">
        <v>29465</v>
      </c>
      <c r="AZ15" s="3">
        <f t="shared" si="1"/>
        <v>42583</v>
      </c>
      <c r="BA15" s="13">
        <f t="shared" si="4"/>
        <v>2</v>
      </c>
    </row>
    <row r="16" spans="2:53" ht="18" thickBot="1">
      <c r="B16" s="116" t="s">
        <v>37</v>
      </c>
      <c r="C16" s="112">
        <v>1980</v>
      </c>
      <c r="D16" s="15">
        <f t="shared" si="2"/>
        <v>1131.9839999999995</v>
      </c>
      <c r="E16" s="113">
        <f>SUMIF('Borç Yapılandırma Verileri'!$B$4:$B$856,B16:$B$445,'Borç Yapılandırma Verileri'!$C$4:$C$1098)</f>
        <v>0</v>
      </c>
      <c r="F16" s="113">
        <f t="shared" si="3"/>
        <v>0</v>
      </c>
      <c r="G16" s="114">
        <f t="shared" si="0"/>
        <v>0</v>
      </c>
      <c r="H16" s="12">
        <v>7.1</v>
      </c>
      <c r="I16" s="3"/>
      <c r="J16" s="161"/>
      <c r="K16" s="161"/>
      <c r="L16" s="161"/>
      <c r="M16" s="161"/>
      <c r="N16" s="161"/>
      <c r="AX16" s="3">
        <v>29495</v>
      </c>
      <c r="AZ16" s="3">
        <f t="shared" si="1"/>
        <v>42583</v>
      </c>
      <c r="BA16" s="13">
        <f t="shared" si="4"/>
        <v>2</v>
      </c>
    </row>
    <row r="17" spans="2:53" ht="15.75" customHeight="1" thickBot="1">
      <c r="B17" s="115" t="s">
        <v>38</v>
      </c>
      <c r="C17" s="112">
        <v>1980</v>
      </c>
      <c r="D17" s="15">
        <f t="shared" si="2"/>
        <v>1124.8839999999996</v>
      </c>
      <c r="E17" s="113">
        <f>SUMIF('Borç Yapılandırma Verileri'!$B$4:$B$856,B17:$B$445,'Borç Yapılandırma Verileri'!$C$4:$C$1098)</f>
        <v>0</v>
      </c>
      <c r="F17" s="113">
        <f t="shared" si="3"/>
        <v>0</v>
      </c>
      <c r="G17" s="114">
        <f t="shared" si="0"/>
        <v>0</v>
      </c>
      <c r="H17" s="12">
        <v>3.8</v>
      </c>
      <c r="I17" s="3"/>
      <c r="J17" s="162" t="s">
        <v>5</v>
      </c>
      <c r="K17" s="162"/>
      <c r="L17" s="162"/>
      <c r="M17" s="162"/>
      <c r="N17" s="162"/>
      <c r="AX17" s="3">
        <v>29526</v>
      </c>
      <c r="AZ17" s="3">
        <f t="shared" si="1"/>
        <v>42583</v>
      </c>
      <c r="BA17" s="13">
        <f t="shared" si="4"/>
        <v>2</v>
      </c>
    </row>
    <row r="18" spans="2:53" ht="15.75" customHeight="1" thickBot="1">
      <c r="B18" s="116" t="s">
        <v>39</v>
      </c>
      <c r="C18" s="112">
        <v>1980</v>
      </c>
      <c r="D18" s="15">
        <f t="shared" si="2"/>
        <v>1121.0839999999996</v>
      </c>
      <c r="E18" s="113">
        <f>SUMIF('Borç Yapılandırma Verileri'!$B$4:$B$856,B18:$B$445,'Borç Yapılandırma Verileri'!$C$4:$C$1098)</f>
        <v>0</v>
      </c>
      <c r="F18" s="113">
        <f t="shared" si="3"/>
        <v>0</v>
      </c>
      <c r="G18" s="114">
        <f t="shared" si="0"/>
        <v>0</v>
      </c>
      <c r="H18" s="12">
        <v>3.1</v>
      </c>
      <c r="I18" s="3"/>
      <c r="O18" s="57"/>
      <c r="P18" s="57"/>
      <c r="AX18" s="3">
        <v>29556</v>
      </c>
      <c r="AZ18" s="3">
        <f t="shared" si="1"/>
        <v>42583</v>
      </c>
      <c r="BA18" s="13">
        <f t="shared" si="4"/>
        <v>2</v>
      </c>
    </row>
    <row r="19" spans="2:53" ht="15.75" customHeight="1" thickBot="1">
      <c r="B19" s="111" t="s">
        <v>40</v>
      </c>
      <c r="C19" s="112">
        <v>1981</v>
      </c>
      <c r="D19" s="15">
        <f t="shared" si="2"/>
        <v>1117.9839999999997</v>
      </c>
      <c r="E19" s="113">
        <f>SUMIF('Borç Yapılandırma Verileri'!$B$4:$B$856,B19:$B$445,'Borç Yapılandırma Verileri'!$C$4:$C$1098)</f>
        <v>0</v>
      </c>
      <c r="F19" s="113">
        <f t="shared" si="3"/>
        <v>0</v>
      </c>
      <c r="G19" s="114">
        <f t="shared" si="0"/>
        <v>0</v>
      </c>
      <c r="H19" s="12">
        <v>4.6</v>
      </c>
      <c r="I19" s="3"/>
      <c r="O19" s="57"/>
      <c r="P19" s="57"/>
      <c r="AX19" s="3">
        <v>29587</v>
      </c>
      <c r="AZ19" s="3">
        <f t="shared" si="1"/>
        <v>42583</v>
      </c>
      <c r="BA19" s="13">
        <f t="shared" si="4"/>
        <v>2</v>
      </c>
    </row>
    <row r="20" spans="2:53" ht="15.75" customHeight="1" thickBot="1">
      <c r="B20" s="111" t="s">
        <v>41</v>
      </c>
      <c r="C20" s="112">
        <v>1981</v>
      </c>
      <c r="D20" s="15">
        <f t="shared" si="2"/>
        <v>1113.3839999999998</v>
      </c>
      <c r="E20" s="113">
        <f>SUMIF('Borç Yapılandırma Verileri'!$B$4:$B$856,B20:$B$445,'Borç Yapılandırma Verileri'!$C$4:$C$1098)</f>
        <v>0</v>
      </c>
      <c r="F20" s="113">
        <f t="shared" si="3"/>
        <v>0</v>
      </c>
      <c r="G20" s="114">
        <f t="shared" si="0"/>
        <v>0</v>
      </c>
      <c r="H20" s="12">
        <v>2.2</v>
      </c>
      <c r="I20" s="3"/>
      <c r="O20" s="57"/>
      <c r="P20" s="57"/>
      <c r="AX20" s="3">
        <v>29618</v>
      </c>
      <c r="AZ20" s="3">
        <f t="shared" si="1"/>
        <v>42583</v>
      </c>
      <c r="BA20" s="13">
        <f t="shared" si="4"/>
        <v>2</v>
      </c>
    </row>
    <row r="21" spans="2:53" ht="18" customHeight="1" thickBot="1">
      <c r="B21" s="115" t="s">
        <v>42</v>
      </c>
      <c r="C21" s="112">
        <v>1981</v>
      </c>
      <c r="D21" s="15">
        <f t="shared" si="2"/>
        <v>1111.1839999999997</v>
      </c>
      <c r="E21" s="113">
        <f>SUMIF('Borç Yapılandırma Verileri'!$B$4:$B$856,B21:$B$445,'Borç Yapılandırma Verileri'!$C$4:$C$1098)</f>
        <v>0</v>
      </c>
      <c r="F21" s="113">
        <f t="shared" si="3"/>
        <v>0</v>
      </c>
      <c r="G21" s="114">
        <f t="shared" si="0"/>
        <v>0</v>
      </c>
      <c r="H21" s="12">
        <v>0.8</v>
      </c>
      <c r="I21" s="3"/>
      <c r="O21" s="57"/>
      <c r="P21" s="57"/>
      <c r="AX21" s="3">
        <v>29646</v>
      </c>
      <c r="AZ21" s="3">
        <f t="shared" si="1"/>
        <v>42583</v>
      </c>
      <c r="BA21" s="13">
        <f t="shared" si="4"/>
        <v>2</v>
      </c>
    </row>
    <row r="22" spans="2:53" ht="18" thickBot="1">
      <c r="B22" s="116" t="s">
        <v>43</v>
      </c>
      <c r="C22" s="112">
        <v>1981</v>
      </c>
      <c r="D22" s="15">
        <f t="shared" si="2"/>
        <v>1110.3839999999998</v>
      </c>
      <c r="E22" s="113">
        <f>SUMIF('Borç Yapılandırma Verileri'!$B$4:$B$856,B22:$B$445,'Borç Yapılandırma Verileri'!$C$4:$C$1098)</f>
        <v>0</v>
      </c>
      <c r="F22" s="113">
        <f t="shared" si="3"/>
        <v>0</v>
      </c>
      <c r="G22" s="114">
        <f t="shared" si="0"/>
        <v>0</v>
      </c>
      <c r="H22" s="12">
        <v>0.8</v>
      </c>
      <c r="I22" s="3"/>
      <c r="AX22" s="3">
        <v>29677</v>
      </c>
      <c r="AZ22" s="3">
        <f t="shared" si="1"/>
        <v>42583</v>
      </c>
      <c r="BA22" s="13">
        <f t="shared" si="4"/>
        <v>2</v>
      </c>
    </row>
    <row r="23" spans="2:53" ht="18" thickBot="1">
      <c r="B23" s="115" t="s">
        <v>44</v>
      </c>
      <c r="C23" s="112">
        <v>1981</v>
      </c>
      <c r="D23" s="15">
        <f t="shared" si="2"/>
        <v>1109.5839999999998</v>
      </c>
      <c r="E23" s="113">
        <f>SUMIF('Borç Yapılandırma Verileri'!$B$4:$B$856,B23:$B$445,'Borç Yapılandırma Verileri'!$C$4:$C$1098)</f>
        <v>0</v>
      </c>
      <c r="F23" s="113">
        <f t="shared" si="3"/>
        <v>0</v>
      </c>
      <c r="G23" s="114">
        <f t="shared" si="0"/>
        <v>0</v>
      </c>
      <c r="H23" s="12">
        <v>2.2</v>
      </c>
      <c r="I23" s="3"/>
      <c r="AX23" s="3">
        <v>29707</v>
      </c>
      <c r="AZ23" s="3">
        <f t="shared" si="1"/>
        <v>42583</v>
      </c>
      <c r="BA23" s="13">
        <f t="shared" si="4"/>
        <v>2</v>
      </c>
    </row>
    <row r="24" spans="2:53" ht="18" thickBot="1">
      <c r="B24" s="116" t="s">
        <v>45</v>
      </c>
      <c r="C24" s="112">
        <v>1981</v>
      </c>
      <c r="D24" s="15">
        <f t="shared" si="2"/>
        <v>1107.3839999999998</v>
      </c>
      <c r="E24" s="113">
        <f>SUMIF('Borç Yapılandırma Verileri'!$B$4:$B$856,B24:$B$445,'Borç Yapılandırma Verileri'!$C$4:$C$1098)</f>
        <v>0</v>
      </c>
      <c r="F24" s="113">
        <f t="shared" si="3"/>
        <v>0</v>
      </c>
      <c r="G24" s="114">
        <f t="shared" si="0"/>
        <v>0</v>
      </c>
      <c r="H24" s="12">
        <v>6.4</v>
      </c>
      <c r="I24" s="3"/>
      <c r="AX24" s="3">
        <v>29738</v>
      </c>
      <c r="AZ24" s="3">
        <f t="shared" si="1"/>
        <v>42583</v>
      </c>
      <c r="BA24" s="13">
        <f t="shared" si="4"/>
        <v>2</v>
      </c>
    </row>
    <row r="25" spans="2:53" ht="18" thickBot="1">
      <c r="B25" s="115" t="s">
        <v>46</v>
      </c>
      <c r="C25" s="112">
        <v>1981</v>
      </c>
      <c r="D25" s="15">
        <f t="shared" si="2"/>
        <v>1100.9839999999997</v>
      </c>
      <c r="E25" s="113">
        <f>SUMIF('Borç Yapılandırma Verileri'!$B$4:$B$856,B25:$B$445,'Borç Yapılandırma Verileri'!$C$4:$C$1098)</f>
        <v>0</v>
      </c>
      <c r="F25" s="113">
        <f t="shared" si="3"/>
        <v>0</v>
      </c>
      <c r="G25" s="114">
        <f t="shared" si="0"/>
        <v>0</v>
      </c>
      <c r="H25" s="12">
        <v>0.2</v>
      </c>
      <c r="I25" s="3"/>
      <c r="AX25" s="3">
        <v>29768</v>
      </c>
      <c r="AZ25" s="3">
        <f t="shared" si="1"/>
        <v>42583</v>
      </c>
      <c r="BA25" s="13">
        <f t="shared" si="4"/>
        <v>2</v>
      </c>
    </row>
    <row r="26" spans="2:53" ht="18" customHeight="1" thickBot="1">
      <c r="B26" s="116" t="s">
        <v>47</v>
      </c>
      <c r="C26" s="112">
        <v>1981</v>
      </c>
      <c r="D26" s="15">
        <f t="shared" si="2"/>
        <v>1100.7839999999997</v>
      </c>
      <c r="E26" s="113">
        <f>SUMIF('Borç Yapılandırma Verileri'!$B$4:$B$856,B26:$B$445,'Borç Yapılandırma Verileri'!$C$4:$C$1098)</f>
        <v>0</v>
      </c>
      <c r="F26" s="113">
        <f t="shared" si="3"/>
        <v>0</v>
      </c>
      <c r="G26" s="114">
        <f t="shared" si="0"/>
        <v>0</v>
      </c>
      <c r="H26" s="12">
        <v>1.1</v>
      </c>
      <c r="I26" s="3"/>
      <c r="AX26" s="3">
        <v>29799</v>
      </c>
      <c r="AZ26" s="3">
        <f t="shared" si="1"/>
        <v>42583</v>
      </c>
      <c r="BA26" s="13">
        <f t="shared" si="4"/>
        <v>2</v>
      </c>
    </row>
    <row r="27" spans="2:53" ht="18" thickBot="1">
      <c r="B27" s="115" t="s">
        <v>48</v>
      </c>
      <c r="C27" s="112">
        <v>1981</v>
      </c>
      <c r="D27" s="15">
        <f t="shared" si="2"/>
        <v>1099.6839999999997</v>
      </c>
      <c r="E27" s="113">
        <f>SUMIF('Borç Yapılandırma Verileri'!$B$4:$B$856,B27:$B$445,'Borç Yapılandırma Verileri'!$C$4:$C$1098)</f>
        <v>0</v>
      </c>
      <c r="F27" s="113">
        <f t="shared" si="3"/>
        <v>0</v>
      </c>
      <c r="G27" s="114">
        <f t="shared" si="0"/>
        <v>0</v>
      </c>
      <c r="H27" s="12">
        <v>2.9</v>
      </c>
      <c r="I27" s="3"/>
      <c r="AX27" s="3">
        <v>29830</v>
      </c>
      <c r="AZ27" s="3">
        <f t="shared" si="1"/>
        <v>42583</v>
      </c>
      <c r="BA27" s="13">
        <f t="shared" si="4"/>
        <v>2</v>
      </c>
    </row>
    <row r="28" spans="2:53" ht="18" thickBot="1">
      <c r="B28" s="116" t="s">
        <v>49</v>
      </c>
      <c r="C28" s="112">
        <v>1981</v>
      </c>
      <c r="D28" s="15">
        <f t="shared" si="2"/>
        <v>1096.7839999999997</v>
      </c>
      <c r="E28" s="113">
        <f>SUMIF('Borç Yapılandırma Verileri'!$B$4:$B$856,B28:$B$445,'Borç Yapılandırma Verileri'!$C$4:$C$1098)</f>
        <v>0</v>
      </c>
      <c r="F28" s="113">
        <f t="shared" si="3"/>
        <v>0</v>
      </c>
      <c r="G28" s="114">
        <f t="shared" si="0"/>
        <v>0</v>
      </c>
      <c r="H28" s="12">
        <v>1.6</v>
      </c>
      <c r="I28" s="3"/>
      <c r="AX28" s="3">
        <v>29860</v>
      </c>
      <c r="AZ28" s="3">
        <f t="shared" si="1"/>
        <v>42583</v>
      </c>
      <c r="BA28" s="13">
        <f t="shared" si="4"/>
        <v>2</v>
      </c>
    </row>
    <row r="29" spans="2:53" ht="18" thickBot="1">
      <c r="B29" s="115" t="s">
        <v>50</v>
      </c>
      <c r="C29" s="112">
        <v>1981</v>
      </c>
      <c r="D29" s="15">
        <f t="shared" si="2"/>
        <v>1095.1839999999997</v>
      </c>
      <c r="E29" s="113">
        <f>SUMIF('Borç Yapılandırma Verileri'!$B$4:$B$856,B29:$B$445,'Borç Yapılandırma Verileri'!$C$4:$C$1098)</f>
        <v>0</v>
      </c>
      <c r="F29" s="113">
        <f t="shared" si="3"/>
        <v>0</v>
      </c>
      <c r="G29" s="114">
        <f t="shared" si="0"/>
        <v>0</v>
      </c>
      <c r="H29" s="12">
        <v>2</v>
      </c>
      <c r="I29" s="3"/>
      <c r="AX29" s="3">
        <v>29891</v>
      </c>
      <c r="AZ29" s="3">
        <f t="shared" si="1"/>
        <v>42583</v>
      </c>
      <c r="BA29" s="13">
        <f t="shared" si="4"/>
        <v>2</v>
      </c>
    </row>
    <row r="30" spans="2:53" ht="18" thickBot="1">
      <c r="B30" s="116" t="s">
        <v>51</v>
      </c>
      <c r="C30" s="112">
        <v>1981</v>
      </c>
      <c r="D30" s="15">
        <f t="shared" si="2"/>
        <v>1093.1839999999997</v>
      </c>
      <c r="E30" s="113">
        <f>SUMIF('Borç Yapılandırma Verileri'!$B$4:$B$856,B30:$B$445,'Borç Yapılandırma Verileri'!$C$4:$C$1098)</f>
        <v>0</v>
      </c>
      <c r="F30" s="113">
        <f t="shared" si="3"/>
        <v>0</v>
      </c>
      <c r="G30" s="114">
        <f t="shared" si="0"/>
        <v>0</v>
      </c>
      <c r="H30" s="12">
        <v>1.7</v>
      </c>
      <c r="I30" s="3"/>
      <c r="AX30" s="3">
        <v>29921</v>
      </c>
      <c r="AZ30" s="3">
        <f t="shared" si="1"/>
        <v>42583</v>
      </c>
      <c r="BA30" s="13">
        <f t="shared" si="4"/>
        <v>2</v>
      </c>
    </row>
    <row r="31" spans="2:53" ht="18" thickBot="1">
      <c r="B31" s="111" t="s">
        <v>52</v>
      </c>
      <c r="C31" s="112">
        <v>1982</v>
      </c>
      <c r="D31" s="15">
        <f t="shared" si="2"/>
        <v>1091.4839999999997</v>
      </c>
      <c r="E31" s="113">
        <f>SUMIF('Borç Yapılandırma Verileri'!$B$4:$B$856,B31:$B$445,'Borç Yapılandırma Verileri'!$C$4:$C$1098)</f>
        <v>0</v>
      </c>
      <c r="F31" s="113">
        <f t="shared" si="3"/>
        <v>0</v>
      </c>
      <c r="G31" s="114">
        <f t="shared" si="0"/>
        <v>0</v>
      </c>
      <c r="H31" s="12">
        <v>3.6</v>
      </c>
      <c r="I31" s="3"/>
      <c r="AX31" s="3">
        <v>29952</v>
      </c>
      <c r="AZ31" s="3">
        <f t="shared" si="1"/>
        <v>42583</v>
      </c>
      <c r="BA31" s="13">
        <f t="shared" si="4"/>
        <v>2</v>
      </c>
    </row>
    <row r="32" spans="2:53" ht="18" thickBot="1">
      <c r="B32" s="111" t="s">
        <v>53</v>
      </c>
      <c r="C32" s="112">
        <v>1982</v>
      </c>
      <c r="D32" s="15">
        <f t="shared" si="2"/>
        <v>1087.8839999999998</v>
      </c>
      <c r="E32" s="113">
        <f>SUMIF('Borç Yapılandırma Verileri'!$B$4:$B$856,B32:$B$445,'Borç Yapılandırma Verileri'!$C$4:$C$1098)</f>
        <v>0</v>
      </c>
      <c r="F32" s="113">
        <f t="shared" si="3"/>
        <v>0</v>
      </c>
      <c r="G32" s="114">
        <f t="shared" si="0"/>
        <v>0</v>
      </c>
      <c r="H32" s="12">
        <v>3.7</v>
      </c>
      <c r="I32" s="3"/>
      <c r="AX32" s="3">
        <v>29983</v>
      </c>
      <c r="AZ32" s="3">
        <f t="shared" si="1"/>
        <v>42583</v>
      </c>
      <c r="BA32" s="13">
        <f t="shared" si="4"/>
        <v>2</v>
      </c>
    </row>
    <row r="33" spans="2:53" ht="18" customHeight="1" thickBot="1">
      <c r="B33" s="115" t="s">
        <v>54</v>
      </c>
      <c r="C33" s="112">
        <v>1982</v>
      </c>
      <c r="D33" s="15">
        <f t="shared" si="2"/>
        <v>1084.1839999999997</v>
      </c>
      <c r="E33" s="113">
        <f>SUMIF('Borç Yapılandırma Verileri'!$B$4:$B$856,B33:$B$445,'Borç Yapılandırma Verileri'!$C$4:$C$1098)</f>
        <v>0</v>
      </c>
      <c r="F33" s="113">
        <f t="shared" si="3"/>
        <v>0</v>
      </c>
      <c r="G33" s="114">
        <f t="shared" si="0"/>
        <v>0</v>
      </c>
      <c r="H33" s="12">
        <v>3.3</v>
      </c>
      <c r="I33" s="3"/>
      <c r="AX33" s="3">
        <v>30011</v>
      </c>
      <c r="AZ33" s="3">
        <f t="shared" si="1"/>
        <v>42583</v>
      </c>
      <c r="BA33" s="13">
        <f t="shared" si="4"/>
        <v>2</v>
      </c>
    </row>
    <row r="34" spans="2:53" ht="18" thickBot="1">
      <c r="B34" s="116" t="s">
        <v>55</v>
      </c>
      <c r="C34" s="112">
        <v>1982</v>
      </c>
      <c r="D34" s="15">
        <f t="shared" si="2"/>
        <v>1080.8839999999998</v>
      </c>
      <c r="E34" s="113">
        <f>SUMIF('Borç Yapılandırma Verileri'!$B$4:$B$856,B34:$B$445,'Borç Yapılandırma Verileri'!$C$4:$C$1098)</f>
        <v>0</v>
      </c>
      <c r="F34" s="113">
        <f t="shared" si="3"/>
        <v>0</v>
      </c>
      <c r="G34" s="114">
        <f t="shared" si="0"/>
        <v>0</v>
      </c>
      <c r="H34" s="12">
        <v>1.9</v>
      </c>
      <c r="I34" s="3"/>
      <c r="AX34" s="3">
        <v>30042</v>
      </c>
      <c r="AZ34" s="3">
        <f t="shared" si="1"/>
        <v>42583</v>
      </c>
      <c r="BA34" s="13">
        <f t="shared" si="4"/>
        <v>2</v>
      </c>
    </row>
    <row r="35" spans="2:53" ht="18" thickBot="1">
      <c r="B35" s="115" t="s">
        <v>56</v>
      </c>
      <c r="C35" s="112">
        <v>1982</v>
      </c>
      <c r="D35" s="15">
        <f t="shared" si="2"/>
        <v>1078.9839999999997</v>
      </c>
      <c r="E35" s="113">
        <f>SUMIF('Borç Yapılandırma Verileri'!$B$4:$B$856,B35:$B$445,'Borç Yapılandırma Verileri'!$C$4:$C$1098)</f>
        <v>0</v>
      </c>
      <c r="F35" s="113">
        <f t="shared" si="3"/>
        <v>0</v>
      </c>
      <c r="G35" s="114">
        <f t="shared" si="0"/>
        <v>0</v>
      </c>
      <c r="H35" s="12">
        <v>1.3</v>
      </c>
      <c r="I35" s="3"/>
      <c r="AX35" s="3">
        <v>30072</v>
      </c>
      <c r="AZ35" s="3">
        <f t="shared" si="1"/>
        <v>42583</v>
      </c>
      <c r="BA35" s="13">
        <f t="shared" si="4"/>
        <v>2</v>
      </c>
    </row>
    <row r="36" spans="2:53" ht="18" thickBot="1">
      <c r="B36" s="116" t="s">
        <v>57</v>
      </c>
      <c r="C36" s="112">
        <v>1982</v>
      </c>
      <c r="D36" s="15">
        <f t="shared" si="2"/>
        <v>1077.6839999999997</v>
      </c>
      <c r="E36" s="113">
        <f>SUMIF('Borç Yapılandırma Verileri'!$B$4:$B$856,B36:$B$445,'Borç Yapılandırma Verileri'!$C$4:$C$1098)</f>
        <v>0</v>
      </c>
      <c r="F36" s="113">
        <f t="shared" si="3"/>
        <v>0</v>
      </c>
      <c r="G36" s="114">
        <f t="shared" si="0"/>
        <v>0</v>
      </c>
      <c r="H36" s="12">
        <v>1.4</v>
      </c>
      <c r="I36" s="3"/>
      <c r="AX36" s="3">
        <v>30103</v>
      </c>
      <c r="AZ36" s="3">
        <f t="shared" si="1"/>
        <v>42583</v>
      </c>
      <c r="BA36" s="13">
        <f t="shared" si="4"/>
        <v>2</v>
      </c>
    </row>
    <row r="37" spans="2:53" ht="15.75" customHeight="1" thickBot="1">
      <c r="B37" s="115" t="s">
        <v>58</v>
      </c>
      <c r="C37" s="112">
        <v>1982</v>
      </c>
      <c r="D37" s="15">
        <f t="shared" si="2"/>
        <v>1076.2839999999997</v>
      </c>
      <c r="E37" s="113">
        <f>SUMIF('Borç Yapılandırma Verileri'!$B$4:$B$856,B37:$B$445,'Borç Yapılandırma Verileri'!$C$4:$C$1098)</f>
        <v>0</v>
      </c>
      <c r="F37" s="113">
        <f t="shared" si="3"/>
        <v>0</v>
      </c>
      <c r="G37" s="114">
        <f t="shared" si="0"/>
        <v>0</v>
      </c>
      <c r="H37" s="12">
        <v>2</v>
      </c>
      <c r="I37" s="3"/>
      <c r="AX37" s="3">
        <v>30133</v>
      </c>
      <c r="AZ37" s="3">
        <f t="shared" si="1"/>
        <v>42583</v>
      </c>
      <c r="BA37" s="13">
        <f t="shared" si="4"/>
        <v>2</v>
      </c>
    </row>
    <row r="38" spans="2:53" ht="15.75" customHeight="1" thickBot="1">
      <c r="B38" s="116" t="s">
        <v>59</v>
      </c>
      <c r="C38" s="112">
        <v>1982</v>
      </c>
      <c r="D38" s="15">
        <f t="shared" si="2"/>
        <v>1074.2839999999997</v>
      </c>
      <c r="E38" s="113">
        <f>SUMIF('Borç Yapılandırma Verileri'!$B$4:$B$856,B38:$B$445,'Borç Yapılandırma Verileri'!$C$4:$C$1098)</f>
        <v>0</v>
      </c>
      <c r="F38" s="113">
        <f t="shared" si="3"/>
        <v>0</v>
      </c>
      <c r="G38" s="114">
        <f t="shared" si="0"/>
        <v>0</v>
      </c>
      <c r="H38" s="12">
        <v>1.9</v>
      </c>
      <c r="I38" s="3"/>
      <c r="AX38" s="3">
        <v>30164</v>
      </c>
      <c r="AZ38" s="3">
        <f t="shared" si="1"/>
        <v>42583</v>
      </c>
      <c r="BA38" s="13">
        <f t="shared" si="4"/>
        <v>2</v>
      </c>
    </row>
    <row r="39" spans="2:53" ht="15.75" customHeight="1" thickBot="1">
      <c r="B39" s="115" t="s">
        <v>60</v>
      </c>
      <c r="C39" s="112">
        <v>1982</v>
      </c>
      <c r="D39" s="15">
        <f t="shared" si="2"/>
        <v>1072.3839999999996</v>
      </c>
      <c r="E39" s="113">
        <f>SUMIF('Borç Yapılandırma Verileri'!$B$4:$B$856,B39:$B$445,'Borç Yapılandırma Verileri'!$C$4:$C$1098)</f>
        <v>0</v>
      </c>
      <c r="F39" s="113">
        <f t="shared" si="3"/>
        <v>0</v>
      </c>
      <c r="G39" s="114">
        <f t="shared" si="0"/>
        <v>0</v>
      </c>
      <c r="H39" s="12">
        <v>1.1</v>
      </c>
      <c r="I39" s="3"/>
      <c r="AX39" s="3">
        <v>30195</v>
      </c>
      <c r="AZ39" s="3">
        <f t="shared" si="1"/>
        <v>42583</v>
      </c>
      <c r="BA39" s="13">
        <f t="shared" si="4"/>
        <v>2</v>
      </c>
    </row>
    <row r="40" spans="2:53" ht="15.75" customHeight="1" thickBot="1">
      <c r="B40" s="116" t="s">
        <v>61</v>
      </c>
      <c r="C40" s="112">
        <v>1982</v>
      </c>
      <c r="D40" s="15">
        <f t="shared" si="2"/>
        <v>1071.2839999999997</v>
      </c>
      <c r="E40" s="113">
        <f>SUMIF('Borç Yapılandırma Verileri'!$B$4:$B$856,B40:$B$445,'Borç Yapılandırma Verileri'!$C$4:$C$1098)</f>
        <v>0</v>
      </c>
      <c r="F40" s="113">
        <f t="shared" si="3"/>
        <v>0</v>
      </c>
      <c r="G40" s="114">
        <f t="shared" si="0"/>
        <v>0</v>
      </c>
      <c r="H40" s="12">
        <v>0.8</v>
      </c>
      <c r="I40" s="3"/>
      <c r="AX40" s="3">
        <v>30225</v>
      </c>
      <c r="AZ40" s="3">
        <f t="shared" si="1"/>
        <v>42583</v>
      </c>
      <c r="BA40" s="13">
        <f t="shared" si="4"/>
        <v>2</v>
      </c>
    </row>
    <row r="41" spans="2:53" ht="18" thickBot="1">
      <c r="B41" s="115" t="s">
        <v>62</v>
      </c>
      <c r="C41" s="112">
        <v>1982</v>
      </c>
      <c r="D41" s="15">
        <f t="shared" si="2"/>
        <v>1070.4839999999997</v>
      </c>
      <c r="E41" s="113">
        <f>SUMIF('Borç Yapılandırma Verileri'!$B$4:$B$856,B41:$B$445,'Borç Yapılandırma Verileri'!$C$4:$C$1098)</f>
        <v>0</v>
      </c>
      <c r="F41" s="113">
        <f t="shared" si="3"/>
        <v>0</v>
      </c>
      <c r="G41" s="114">
        <f t="shared" si="0"/>
        <v>0</v>
      </c>
      <c r="H41" s="12">
        <v>1</v>
      </c>
      <c r="I41" s="3"/>
      <c r="AX41" s="3">
        <v>30256</v>
      </c>
      <c r="AZ41" s="3">
        <f t="shared" si="1"/>
        <v>42583</v>
      </c>
      <c r="BA41" s="13">
        <f t="shared" si="4"/>
        <v>2</v>
      </c>
    </row>
    <row r="42" spans="2:53" ht="18" thickBot="1">
      <c r="B42" s="116" t="s">
        <v>63</v>
      </c>
      <c r="C42" s="112">
        <v>1982</v>
      </c>
      <c r="D42" s="15">
        <f t="shared" si="2"/>
        <v>1069.4839999999997</v>
      </c>
      <c r="E42" s="113">
        <f>SUMIF('Borç Yapılandırma Verileri'!$B$4:$B$856,B42:$B$445,'Borç Yapılandırma Verileri'!$C$4:$C$1098)</f>
        <v>0</v>
      </c>
      <c r="F42" s="113">
        <f t="shared" si="3"/>
        <v>0</v>
      </c>
      <c r="G42" s="114">
        <f t="shared" si="0"/>
        <v>0</v>
      </c>
      <c r="H42" s="12">
        <v>0.6</v>
      </c>
      <c r="I42" s="3"/>
      <c r="AX42" s="3">
        <v>30286</v>
      </c>
      <c r="AZ42" s="3">
        <f t="shared" si="1"/>
        <v>42583</v>
      </c>
      <c r="BA42" s="13">
        <f t="shared" si="4"/>
        <v>2</v>
      </c>
    </row>
    <row r="43" spans="2:53" ht="18" thickBot="1">
      <c r="B43" s="111" t="s">
        <v>64</v>
      </c>
      <c r="C43" s="112">
        <v>1983</v>
      </c>
      <c r="D43" s="15">
        <f t="shared" si="2"/>
        <v>1068.8839999999998</v>
      </c>
      <c r="E43" s="113">
        <f>SUMIF('Borç Yapılandırma Verileri'!$B$4:$B$856,B43:$B$445,'Borç Yapılandırma Verileri'!$C$4:$C$1098)</f>
        <v>0</v>
      </c>
      <c r="F43" s="113">
        <f t="shared" si="3"/>
        <v>0</v>
      </c>
      <c r="G43" s="114">
        <f t="shared" si="0"/>
        <v>0</v>
      </c>
      <c r="H43" s="12">
        <v>9.5</v>
      </c>
      <c r="I43" s="3"/>
      <c r="AX43" s="3">
        <v>30317</v>
      </c>
      <c r="AZ43" s="3">
        <f t="shared" si="1"/>
        <v>42583</v>
      </c>
      <c r="BA43" s="13">
        <f t="shared" si="4"/>
        <v>2</v>
      </c>
    </row>
    <row r="44" spans="2:53" ht="18" thickBot="1">
      <c r="B44" s="111" t="s">
        <v>65</v>
      </c>
      <c r="C44" s="112">
        <v>1983</v>
      </c>
      <c r="D44" s="15">
        <f t="shared" si="2"/>
        <v>1059.3839999999998</v>
      </c>
      <c r="E44" s="113">
        <f>SUMIF('Borç Yapılandırma Verileri'!$B$4:$B$856,B44:$B$445,'Borç Yapılandırma Verileri'!$C$4:$C$1098)</f>
        <v>0</v>
      </c>
      <c r="F44" s="113">
        <f t="shared" si="3"/>
        <v>0</v>
      </c>
      <c r="G44" s="114">
        <f t="shared" si="0"/>
        <v>0</v>
      </c>
      <c r="H44" s="12">
        <v>2.4</v>
      </c>
      <c r="I44" s="3"/>
      <c r="AX44" s="3">
        <v>30348</v>
      </c>
      <c r="AZ44" s="3">
        <f t="shared" si="1"/>
        <v>42583</v>
      </c>
      <c r="BA44" s="13">
        <f t="shared" si="4"/>
        <v>2</v>
      </c>
    </row>
    <row r="45" spans="2:53" ht="18" thickBot="1">
      <c r="B45" s="115" t="s">
        <v>66</v>
      </c>
      <c r="C45" s="112">
        <v>1983</v>
      </c>
      <c r="D45" s="15">
        <f t="shared" si="2"/>
        <v>1056.9839999999997</v>
      </c>
      <c r="E45" s="113">
        <f>SUMIF('Borç Yapılandırma Verileri'!$B$4:$B$856,B45:$B$445,'Borç Yapılandırma Verileri'!$C$4:$C$1098)</f>
        <v>0</v>
      </c>
      <c r="F45" s="113">
        <f t="shared" si="3"/>
        <v>0</v>
      </c>
      <c r="G45" s="114">
        <f t="shared" si="0"/>
        <v>0</v>
      </c>
      <c r="H45" s="12">
        <v>1.6</v>
      </c>
      <c r="I45" s="3"/>
      <c r="AX45" s="3">
        <v>30376</v>
      </c>
      <c r="AZ45" s="3">
        <f t="shared" si="1"/>
        <v>42583</v>
      </c>
      <c r="BA45" s="13">
        <f t="shared" si="4"/>
        <v>2</v>
      </c>
    </row>
    <row r="46" spans="2:53" ht="18" thickBot="1">
      <c r="B46" s="116" t="s">
        <v>67</v>
      </c>
      <c r="C46" s="112">
        <v>1983</v>
      </c>
      <c r="D46" s="15">
        <f t="shared" si="2"/>
        <v>1055.3839999999998</v>
      </c>
      <c r="E46" s="113">
        <f>SUMIF('Borç Yapılandırma Verileri'!$B$4:$B$856,B46:$B$445,'Borç Yapılandırma Verileri'!$C$4:$C$1098)</f>
        <v>0</v>
      </c>
      <c r="F46" s="113">
        <f t="shared" si="3"/>
        <v>0</v>
      </c>
      <c r="G46" s="114">
        <f t="shared" si="0"/>
        <v>0</v>
      </c>
      <c r="H46" s="12">
        <v>1.4</v>
      </c>
      <c r="I46" s="3"/>
      <c r="AX46" s="3">
        <v>30407</v>
      </c>
      <c r="AZ46" s="3">
        <f t="shared" si="1"/>
        <v>42583</v>
      </c>
      <c r="BA46" s="13">
        <f t="shared" si="4"/>
        <v>2</v>
      </c>
    </row>
    <row r="47" spans="2:53" ht="18" thickBot="1">
      <c r="B47" s="115" t="s">
        <v>68</v>
      </c>
      <c r="C47" s="112">
        <v>1983</v>
      </c>
      <c r="D47" s="15">
        <f t="shared" si="2"/>
        <v>1053.9839999999997</v>
      </c>
      <c r="E47" s="113">
        <f>SUMIF('Borç Yapılandırma Verileri'!$B$4:$B$856,B47:$B$445,'Borç Yapılandırma Verileri'!$C$4:$C$1098)</f>
        <v>0</v>
      </c>
      <c r="F47" s="113">
        <f t="shared" si="3"/>
        <v>0</v>
      </c>
      <c r="G47" s="114">
        <f t="shared" si="0"/>
        <v>0</v>
      </c>
      <c r="H47" s="12">
        <v>1.7</v>
      </c>
      <c r="I47" s="3"/>
      <c r="AX47" s="3">
        <v>30437</v>
      </c>
      <c r="AZ47" s="3">
        <f t="shared" si="1"/>
        <v>42583</v>
      </c>
      <c r="BA47" s="13">
        <f t="shared" si="4"/>
        <v>2</v>
      </c>
    </row>
    <row r="48" spans="2:53" ht="18" thickBot="1">
      <c r="B48" s="116" t="s">
        <v>69</v>
      </c>
      <c r="C48" s="112">
        <v>1983</v>
      </c>
      <c r="D48" s="15">
        <f t="shared" si="2"/>
        <v>1052.2839999999997</v>
      </c>
      <c r="E48" s="113">
        <f>SUMIF('Borç Yapılandırma Verileri'!$B$4:$B$856,B48:$B$445,'Borç Yapılandırma Verileri'!$C$4:$C$1098)</f>
        <v>0</v>
      </c>
      <c r="F48" s="113">
        <f t="shared" si="3"/>
        <v>0</v>
      </c>
      <c r="G48" s="114">
        <f t="shared" si="0"/>
        <v>0</v>
      </c>
      <c r="H48" s="12">
        <v>1.3</v>
      </c>
      <c r="I48" s="3"/>
      <c r="AX48" s="3">
        <v>30468</v>
      </c>
      <c r="AZ48" s="3">
        <f t="shared" si="1"/>
        <v>42583</v>
      </c>
      <c r="BA48" s="13">
        <f t="shared" si="4"/>
        <v>2</v>
      </c>
    </row>
    <row r="49" spans="2:53" ht="15.75" customHeight="1" thickBot="1">
      <c r="B49" s="115" t="s">
        <v>70</v>
      </c>
      <c r="C49" s="112">
        <v>1983</v>
      </c>
      <c r="D49" s="15">
        <f t="shared" si="2"/>
        <v>1050.9839999999997</v>
      </c>
      <c r="E49" s="113">
        <f>SUMIF('Borç Yapılandırma Verileri'!$B$4:$B$856,B49:$B$445,'Borç Yapılandırma Verileri'!$C$4:$C$1098)</f>
        <v>0</v>
      </c>
      <c r="F49" s="113">
        <f t="shared" si="3"/>
        <v>0</v>
      </c>
      <c r="G49" s="114">
        <f t="shared" si="0"/>
        <v>0</v>
      </c>
      <c r="H49" s="12">
        <v>1.2</v>
      </c>
      <c r="I49" s="3"/>
      <c r="AX49" s="3">
        <v>30498</v>
      </c>
      <c r="AZ49" s="3">
        <f t="shared" si="1"/>
        <v>42583</v>
      </c>
      <c r="BA49" s="13">
        <f t="shared" si="4"/>
        <v>2</v>
      </c>
    </row>
    <row r="50" spans="2:53" ht="15.75" customHeight="1" thickBot="1">
      <c r="B50" s="116" t="s">
        <v>71</v>
      </c>
      <c r="C50" s="112">
        <v>1983</v>
      </c>
      <c r="D50" s="15">
        <f t="shared" si="2"/>
        <v>1049.7839999999997</v>
      </c>
      <c r="E50" s="113">
        <f>SUMIF('Borç Yapılandırma Verileri'!$B$4:$B$856,B50:$B$445,'Borç Yapılandırma Verileri'!$C$4:$C$1098)</f>
        <v>0</v>
      </c>
      <c r="F50" s="113">
        <f t="shared" si="3"/>
        <v>0</v>
      </c>
      <c r="G50" s="114">
        <f t="shared" si="0"/>
        <v>0</v>
      </c>
      <c r="H50" s="12">
        <v>2.1</v>
      </c>
      <c r="I50" s="3"/>
      <c r="AX50" s="3">
        <v>30529</v>
      </c>
      <c r="AZ50" s="3">
        <f t="shared" si="1"/>
        <v>42583</v>
      </c>
      <c r="BA50" s="13">
        <f t="shared" si="4"/>
        <v>2</v>
      </c>
    </row>
    <row r="51" spans="2:53" ht="15.75" customHeight="1" thickBot="1">
      <c r="B51" s="115" t="s">
        <v>72</v>
      </c>
      <c r="C51" s="112">
        <v>1983</v>
      </c>
      <c r="D51" s="15">
        <f t="shared" si="2"/>
        <v>1047.6839999999997</v>
      </c>
      <c r="E51" s="113">
        <f>SUMIF('Borç Yapılandırma Verileri'!$B$4:$B$856,B51:$B$445,'Borç Yapılandırma Verileri'!$C$4:$C$1098)</f>
        <v>0</v>
      </c>
      <c r="F51" s="113">
        <f t="shared" si="3"/>
        <v>0</v>
      </c>
      <c r="G51" s="114">
        <f t="shared" si="0"/>
        <v>0</v>
      </c>
      <c r="H51" s="12">
        <v>2.1</v>
      </c>
      <c r="I51" s="3"/>
      <c r="AX51" s="3">
        <v>30560</v>
      </c>
      <c r="AZ51" s="3">
        <f t="shared" si="1"/>
        <v>42583</v>
      </c>
      <c r="BA51" s="13">
        <f t="shared" si="4"/>
        <v>2</v>
      </c>
    </row>
    <row r="52" spans="2:53" ht="15.75" customHeight="1" thickBot="1">
      <c r="B52" s="116" t="s">
        <v>73</v>
      </c>
      <c r="C52" s="112">
        <v>1983</v>
      </c>
      <c r="D52" s="15">
        <f t="shared" si="2"/>
        <v>1045.5839999999998</v>
      </c>
      <c r="E52" s="113">
        <f>SUMIF('Borç Yapılandırma Verileri'!$B$4:$B$856,B52:$B$445,'Borç Yapılandırma Verileri'!$C$4:$C$1098)</f>
        <v>0</v>
      </c>
      <c r="F52" s="113">
        <f t="shared" si="3"/>
        <v>0</v>
      </c>
      <c r="G52" s="114">
        <f t="shared" si="0"/>
        <v>0</v>
      </c>
      <c r="H52" s="12">
        <v>2.8</v>
      </c>
      <c r="I52" s="3"/>
      <c r="AX52" s="3">
        <v>30590</v>
      </c>
      <c r="AZ52" s="3">
        <f t="shared" si="1"/>
        <v>42583</v>
      </c>
      <c r="BA52" s="13">
        <f t="shared" si="4"/>
        <v>2</v>
      </c>
    </row>
    <row r="53" spans="2:53" ht="18" thickBot="1">
      <c r="B53" s="115" t="s">
        <v>74</v>
      </c>
      <c r="C53" s="112">
        <v>1983</v>
      </c>
      <c r="D53" s="15">
        <f t="shared" si="2"/>
        <v>1042.7839999999999</v>
      </c>
      <c r="E53" s="113">
        <f>SUMIF('Borç Yapılandırma Verileri'!$B$4:$B$856,B53:$B$445,'Borç Yapılandırma Verileri'!$C$4:$C$1098)</f>
        <v>0</v>
      </c>
      <c r="F53" s="113">
        <f t="shared" si="3"/>
        <v>0</v>
      </c>
      <c r="G53" s="114">
        <f t="shared" si="0"/>
        <v>0</v>
      </c>
      <c r="H53" s="12">
        <v>4.1</v>
      </c>
      <c r="I53" s="3"/>
      <c r="AX53" s="3">
        <v>30621</v>
      </c>
      <c r="AZ53" s="3">
        <f t="shared" si="1"/>
        <v>42583</v>
      </c>
      <c r="BA53" s="13">
        <f t="shared" si="4"/>
        <v>2</v>
      </c>
    </row>
    <row r="54" spans="2:53" ht="18" thickBot="1">
      <c r="B54" s="116" t="s">
        <v>75</v>
      </c>
      <c r="C54" s="112">
        <v>1983</v>
      </c>
      <c r="D54" s="15">
        <f t="shared" si="2"/>
        <v>1038.684</v>
      </c>
      <c r="E54" s="113">
        <f>SUMIF('Borç Yapılandırma Verileri'!$B$4:$B$856,B54:$B$445,'Borç Yapılandırma Verileri'!$C$4:$C$1098)</f>
        <v>0</v>
      </c>
      <c r="F54" s="113">
        <f t="shared" si="3"/>
        <v>0</v>
      </c>
      <c r="G54" s="114">
        <f t="shared" si="0"/>
        <v>0</v>
      </c>
      <c r="H54" s="12">
        <v>4.4</v>
      </c>
      <c r="I54" s="3"/>
      <c r="AX54" s="3">
        <v>30651</v>
      </c>
      <c r="AZ54" s="3">
        <f t="shared" si="1"/>
        <v>42583</v>
      </c>
      <c r="BA54" s="13">
        <f t="shared" si="4"/>
        <v>2</v>
      </c>
    </row>
    <row r="55" spans="2:53" ht="18" thickBot="1">
      <c r="B55" s="111" t="s">
        <v>76</v>
      </c>
      <c r="C55" s="112">
        <v>1984</v>
      </c>
      <c r="D55" s="15">
        <f t="shared" si="2"/>
        <v>1034.2839999999999</v>
      </c>
      <c r="E55" s="113">
        <f>SUMIF('Borç Yapılandırma Verileri'!$B$4:$B$856,B55:$B$445,'Borç Yapılandırma Verileri'!$C$4:$C$1098)</f>
        <v>0</v>
      </c>
      <c r="F55" s="113">
        <f t="shared" si="3"/>
        <v>0</v>
      </c>
      <c r="G55" s="114">
        <f t="shared" si="0"/>
        <v>0</v>
      </c>
      <c r="H55" s="12">
        <v>3.9</v>
      </c>
      <c r="I55" s="3"/>
      <c r="AX55" s="3">
        <v>30682</v>
      </c>
      <c r="AZ55" s="3">
        <f t="shared" si="1"/>
        <v>42583</v>
      </c>
      <c r="BA55" s="13">
        <f t="shared" si="4"/>
        <v>2</v>
      </c>
    </row>
    <row r="56" spans="2:53" ht="18" thickBot="1">
      <c r="B56" s="111" t="s">
        <v>77</v>
      </c>
      <c r="C56" s="112">
        <v>1984</v>
      </c>
      <c r="D56" s="15">
        <f t="shared" si="2"/>
        <v>1030.3839999999998</v>
      </c>
      <c r="E56" s="113">
        <f>SUMIF('Borç Yapılandırma Verileri'!$B$4:$B$856,B56:$B$445,'Borç Yapılandırma Verileri'!$C$4:$C$1098)</f>
        <v>0</v>
      </c>
      <c r="F56" s="113">
        <f t="shared" si="3"/>
        <v>0</v>
      </c>
      <c r="G56" s="114">
        <f t="shared" si="0"/>
        <v>0</v>
      </c>
      <c r="H56" s="12">
        <v>3.4</v>
      </c>
      <c r="I56" s="3"/>
      <c r="AX56" s="3">
        <v>30713</v>
      </c>
      <c r="AZ56" s="3">
        <f t="shared" si="1"/>
        <v>42583</v>
      </c>
      <c r="BA56" s="13">
        <f t="shared" si="4"/>
        <v>2</v>
      </c>
    </row>
    <row r="57" spans="2:53" ht="18" thickBot="1">
      <c r="B57" s="115" t="s">
        <v>78</v>
      </c>
      <c r="C57" s="112">
        <v>1984</v>
      </c>
      <c r="D57" s="15">
        <f t="shared" si="2"/>
        <v>1026.9839999999997</v>
      </c>
      <c r="E57" s="113">
        <f>SUMIF('Borç Yapılandırma Verileri'!$B$4:$B$856,B57:$B$445,'Borç Yapılandırma Verileri'!$C$4:$C$1098)</f>
        <v>0</v>
      </c>
      <c r="F57" s="113">
        <f t="shared" si="3"/>
        <v>0</v>
      </c>
      <c r="G57" s="114">
        <f t="shared" si="0"/>
        <v>0</v>
      </c>
      <c r="H57" s="12">
        <v>3.3</v>
      </c>
      <c r="I57" s="3"/>
      <c r="AX57" s="3">
        <v>30742</v>
      </c>
      <c r="AZ57" s="3">
        <f t="shared" si="1"/>
        <v>42583</v>
      </c>
      <c r="BA57" s="13">
        <f t="shared" si="4"/>
        <v>2</v>
      </c>
    </row>
    <row r="58" spans="2:53" ht="18" thickBot="1">
      <c r="B58" s="116" t="s">
        <v>79</v>
      </c>
      <c r="C58" s="112">
        <v>1984</v>
      </c>
      <c r="D58" s="15">
        <f t="shared" si="2"/>
        <v>1023.6839999999996</v>
      </c>
      <c r="E58" s="113">
        <f>SUMIF('Borç Yapılandırma Verileri'!$B$4:$B$856,B58:$B$445,'Borç Yapılandırma Verileri'!$C$4:$C$1098)</f>
        <v>0</v>
      </c>
      <c r="F58" s="113">
        <f t="shared" si="3"/>
        <v>0</v>
      </c>
      <c r="G58" s="114">
        <f t="shared" si="0"/>
        <v>0</v>
      </c>
      <c r="H58" s="12">
        <v>8.3</v>
      </c>
      <c r="I58" s="3"/>
      <c r="AX58" s="3">
        <v>30773</v>
      </c>
      <c r="AZ58" s="3">
        <f t="shared" si="1"/>
        <v>42583</v>
      </c>
      <c r="BA58" s="13">
        <f t="shared" si="4"/>
        <v>2</v>
      </c>
    </row>
    <row r="59" spans="2:53" ht="18" thickBot="1">
      <c r="B59" s="115" t="s">
        <v>80</v>
      </c>
      <c r="C59" s="112">
        <v>1984</v>
      </c>
      <c r="D59" s="15">
        <f t="shared" si="2"/>
        <v>1015.3839999999997</v>
      </c>
      <c r="E59" s="113">
        <f>SUMIF('Borç Yapılandırma Verileri'!$B$4:$B$856,B59:$B$445,'Borç Yapılandırma Verileri'!$C$4:$C$1098)</f>
        <v>0</v>
      </c>
      <c r="F59" s="113">
        <f t="shared" si="3"/>
        <v>0</v>
      </c>
      <c r="G59" s="114">
        <f t="shared" si="0"/>
        <v>0</v>
      </c>
      <c r="H59" s="12">
        <v>6.9</v>
      </c>
      <c r="I59" s="3"/>
      <c r="AX59" s="3">
        <v>30803</v>
      </c>
      <c r="AZ59" s="3">
        <f t="shared" si="1"/>
        <v>42583</v>
      </c>
      <c r="BA59" s="13">
        <f t="shared" si="4"/>
        <v>2</v>
      </c>
    </row>
    <row r="60" spans="2:53" ht="18" thickBot="1">
      <c r="B60" s="116" t="s">
        <v>81</v>
      </c>
      <c r="C60" s="112">
        <v>1984</v>
      </c>
      <c r="D60" s="15">
        <f t="shared" si="2"/>
        <v>1008.4839999999997</v>
      </c>
      <c r="E60" s="113">
        <f>SUMIF('Borç Yapılandırma Verileri'!$B$4:$B$856,B60:$B$445,'Borç Yapılandırma Verileri'!$C$4:$C$1098)</f>
        <v>0</v>
      </c>
      <c r="F60" s="113">
        <f t="shared" si="3"/>
        <v>0</v>
      </c>
      <c r="G60" s="114">
        <f t="shared" si="0"/>
        <v>0</v>
      </c>
      <c r="H60" s="12">
        <v>4.7</v>
      </c>
      <c r="I60" s="3"/>
      <c r="AX60" s="3">
        <v>30834</v>
      </c>
      <c r="AZ60" s="3">
        <f t="shared" si="1"/>
        <v>42583</v>
      </c>
      <c r="BA60" s="13">
        <f t="shared" si="4"/>
        <v>2</v>
      </c>
    </row>
    <row r="61" spans="2:53" ht="18" customHeight="1" thickBot="1">
      <c r="B61" s="115" t="s">
        <v>82</v>
      </c>
      <c r="C61" s="112">
        <v>1984</v>
      </c>
      <c r="D61" s="15">
        <f t="shared" si="2"/>
        <v>1003.7839999999997</v>
      </c>
      <c r="E61" s="113">
        <f>SUMIF('Borç Yapılandırma Verileri'!$B$4:$B$856,B61:$B$445,'Borç Yapılandırma Verileri'!$C$4:$C$1098)</f>
        <v>0</v>
      </c>
      <c r="F61" s="113">
        <f t="shared" si="3"/>
        <v>0</v>
      </c>
      <c r="G61" s="114">
        <f t="shared" si="0"/>
        <v>0</v>
      </c>
      <c r="H61" s="12">
        <v>-0.7</v>
      </c>
      <c r="I61" s="3"/>
      <c r="AX61" s="3">
        <v>30864</v>
      </c>
      <c r="AZ61" s="3">
        <f t="shared" si="1"/>
        <v>42583</v>
      </c>
      <c r="BA61" s="13">
        <f t="shared" si="4"/>
        <v>2</v>
      </c>
    </row>
    <row r="62" spans="2:53" ht="18" thickBot="1">
      <c r="B62" s="116" t="s">
        <v>83</v>
      </c>
      <c r="C62" s="112">
        <v>1984</v>
      </c>
      <c r="D62" s="15">
        <f t="shared" si="2"/>
        <v>1004.4839999999997</v>
      </c>
      <c r="E62" s="113">
        <f>SUMIF('Borç Yapılandırma Verileri'!$B$4:$B$856,B62:$B$445,'Borç Yapılandırma Verileri'!$C$4:$C$1098)</f>
        <v>0</v>
      </c>
      <c r="F62" s="113">
        <f t="shared" si="3"/>
        <v>0</v>
      </c>
      <c r="G62" s="114">
        <f t="shared" si="0"/>
        <v>0</v>
      </c>
      <c r="H62" s="12">
        <v>3.2</v>
      </c>
      <c r="I62" s="3"/>
      <c r="AX62" s="3">
        <v>30895</v>
      </c>
      <c r="AZ62" s="3">
        <f t="shared" si="1"/>
        <v>42583</v>
      </c>
      <c r="BA62" s="13">
        <f t="shared" si="4"/>
        <v>2</v>
      </c>
    </row>
    <row r="63" spans="2:53" ht="18" thickBot="1">
      <c r="B63" s="115" t="s">
        <v>84</v>
      </c>
      <c r="C63" s="112">
        <v>1984</v>
      </c>
      <c r="D63" s="15">
        <f t="shared" si="2"/>
        <v>1001.2839999999997</v>
      </c>
      <c r="E63" s="113">
        <f>SUMIF('Borç Yapılandırma Verileri'!$B$4:$B$856,B63:$B$445,'Borç Yapılandırma Verileri'!$C$4:$C$1098)</f>
        <v>0</v>
      </c>
      <c r="F63" s="113">
        <f t="shared" si="3"/>
        <v>0</v>
      </c>
      <c r="G63" s="114">
        <f t="shared" si="0"/>
        <v>0</v>
      </c>
      <c r="H63" s="12">
        <v>2.3</v>
      </c>
      <c r="I63" s="3"/>
      <c r="AX63" s="3">
        <v>30926</v>
      </c>
      <c r="AZ63" s="3">
        <f t="shared" si="1"/>
        <v>42583</v>
      </c>
      <c r="BA63" s="13">
        <f t="shared" si="4"/>
        <v>2</v>
      </c>
    </row>
    <row r="64" spans="2:53" ht="15.75" customHeight="1" thickBot="1">
      <c r="B64" s="116" t="s">
        <v>85</v>
      </c>
      <c r="C64" s="112">
        <v>1984</v>
      </c>
      <c r="D64" s="15">
        <f t="shared" si="2"/>
        <v>998.9839999999997</v>
      </c>
      <c r="E64" s="113">
        <f>SUMIF('Borç Yapılandırma Verileri'!$B$4:$B$856,B64:$B$445,'Borç Yapılandırma Verileri'!$C$4:$C$1098)</f>
        <v>0</v>
      </c>
      <c r="F64" s="113">
        <f t="shared" si="3"/>
        <v>0</v>
      </c>
      <c r="G64" s="114">
        <f t="shared" si="0"/>
        <v>0</v>
      </c>
      <c r="H64" s="12">
        <v>3.3</v>
      </c>
      <c r="I64" s="3"/>
      <c r="AX64" s="3">
        <v>30956</v>
      </c>
      <c r="AZ64" s="3">
        <f t="shared" si="1"/>
        <v>42583</v>
      </c>
      <c r="BA64" s="13">
        <f t="shared" si="4"/>
        <v>2</v>
      </c>
    </row>
    <row r="65" spans="2:53" ht="15.75" customHeight="1" thickBot="1">
      <c r="B65" s="115" t="s">
        <v>86</v>
      </c>
      <c r="C65" s="112">
        <v>1984</v>
      </c>
      <c r="D65" s="15">
        <f t="shared" si="2"/>
        <v>995.6839999999997</v>
      </c>
      <c r="E65" s="113">
        <f>SUMIF('Borç Yapılandırma Verileri'!$B$4:$B$856,B65:$B$445,'Borç Yapılandırma Verileri'!$C$4:$C$1098)</f>
        <v>0</v>
      </c>
      <c r="F65" s="113">
        <f t="shared" si="3"/>
        <v>0</v>
      </c>
      <c r="G65" s="114">
        <f t="shared" si="0"/>
        <v>0</v>
      </c>
      <c r="H65" s="12">
        <v>3.7</v>
      </c>
      <c r="I65" s="3"/>
      <c r="AX65" s="3">
        <v>30987</v>
      </c>
      <c r="AZ65" s="3">
        <f t="shared" si="1"/>
        <v>42583</v>
      </c>
      <c r="BA65" s="13">
        <f t="shared" si="4"/>
        <v>2</v>
      </c>
    </row>
    <row r="66" spans="2:53" ht="15.75" customHeight="1" thickBot="1">
      <c r="B66" s="116" t="s">
        <v>87</v>
      </c>
      <c r="C66" s="112">
        <v>1984</v>
      </c>
      <c r="D66" s="15">
        <f t="shared" si="2"/>
        <v>991.9839999999997</v>
      </c>
      <c r="E66" s="113">
        <f>SUMIF('Borç Yapılandırma Verileri'!$B$4:$B$856,B66:$B$445,'Borç Yapılandırma Verileri'!$C$4:$C$1098)</f>
        <v>0</v>
      </c>
      <c r="F66" s="113">
        <f t="shared" si="3"/>
        <v>0</v>
      </c>
      <c r="G66" s="114">
        <f t="shared" si="0"/>
        <v>0</v>
      </c>
      <c r="H66" s="12">
        <v>1.7</v>
      </c>
      <c r="I66" s="3"/>
      <c r="AX66" s="3">
        <v>31017</v>
      </c>
      <c r="AZ66" s="3">
        <f t="shared" si="1"/>
        <v>42583</v>
      </c>
      <c r="BA66" s="13">
        <f t="shared" si="4"/>
        <v>2</v>
      </c>
    </row>
    <row r="67" spans="2:53" ht="15.75" customHeight="1" thickBot="1">
      <c r="B67" s="111" t="s">
        <v>88</v>
      </c>
      <c r="C67" s="112">
        <v>1985</v>
      </c>
      <c r="D67" s="15">
        <f t="shared" si="2"/>
        <v>990.2839999999997</v>
      </c>
      <c r="E67" s="113">
        <f>SUMIF('Borç Yapılandırma Verileri'!$B$4:$B$856,B67:$B$445,'Borç Yapılandırma Verileri'!$C$4:$C$1098)</f>
        <v>0</v>
      </c>
      <c r="F67" s="113">
        <f t="shared" si="3"/>
        <v>0</v>
      </c>
      <c r="G67" s="114">
        <f t="shared" si="0"/>
        <v>0</v>
      </c>
      <c r="H67" s="12">
        <v>4.8</v>
      </c>
      <c r="I67" s="3"/>
      <c r="AX67" s="3">
        <v>31048</v>
      </c>
      <c r="AZ67" s="3">
        <f t="shared" si="1"/>
        <v>42583</v>
      </c>
      <c r="BA67" s="13">
        <f t="shared" si="4"/>
        <v>2</v>
      </c>
    </row>
    <row r="68" spans="2:53" ht="18" thickBot="1">
      <c r="B68" s="111" t="s">
        <v>89</v>
      </c>
      <c r="C68" s="112">
        <v>1985</v>
      </c>
      <c r="D68" s="15">
        <f t="shared" si="2"/>
        <v>985.4839999999997</v>
      </c>
      <c r="E68" s="113">
        <f>SUMIF('Borç Yapılandırma Verileri'!$B$4:$B$856,B68:$B$445,'Borç Yapılandırma Verileri'!$C$4:$C$1098)</f>
        <v>0</v>
      </c>
      <c r="F68" s="113">
        <f t="shared" si="3"/>
        <v>0</v>
      </c>
      <c r="G68" s="114">
        <f t="shared" si="0"/>
        <v>0</v>
      </c>
      <c r="H68" s="12">
        <v>4.7</v>
      </c>
      <c r="I68" s="3"/>
      <c r="AX68" s="3">
        <v>31079</v>
      </c>
      <c r="AZ68" s="3">
        <f t="shared" si="1"/>
        <v>42583</v>
      </c>
      <c r="BA68" s="13">
        <f t="shared" si="4"/>
        <v>2</v>
      </c>
    </row>
    <row r="69" spans="2:53" ht="18" thickBot="1">
      <c r="B69" s="115" t="s">
        <v>90</v>
      </c>
      <c r="C69" s="112">
        <v>1985</v>
      </c>
      <c r="D69" s="15">
        <f t="shared" si="2"/>
        <v>980.7839999999997</v>
      </c>
      <c r="E69" s="113">
        <f>SUMIF('Borç Yapılandırma Verileri'!$B$4:$B$856,B69:$B$445,'Borç Yapılandırma Verileri'!$C$4:$C$1098)</f>
        <v>0</v>
      </c>
      <c r="F69" s="113">
        <f t="shared" si="3"/>
        <v>0</v>
      </c>
      <c r="G69" s="114">
        <f t="shared" si="0"/>
        <v>0</v>
      </c>
      <c r="H69" s="12">
        <v>5.3</v>
      </c>
      <c r="I69" s="3"/>
      <c r="AX69" s="3">
        <v>31107</v>
      </c>
      <c r="AZ69" s="3">
        <f t="shared" si="1"/>
        <v>42583</v>
      </c>
      <c r="BA69" s="13">
        <f t="shared" si="4"/>
        <v>2</v>
      </c>
    </row>
    <row r="70" spans="2:53" ht="18" thickBot="1">
      <c r="B70" s="116" t="s">
        <v>91</v>
      </c>
      <c r="C70" s="112">
        <v>1985</v>
      </c>
      <c r="D70" s="15">
        <f t="shared" si="2"/>
        <v>975.4839999999997</v>
      </c>
      <c r="E70" s="113">
        <f>SUMIF('Borç Yapılandırma Verileri'!$B$4:$B$856,B70:$B$445,'Borç Yapılandırma Verileri'!$C$4:$C$1098)</f>
        <v>0</v>
      </c>
      <c r="F70" s="113">
        <f t="shared" si="3"/>
        <v>0</v>
      </c>
      <c r="G70" s="114">
        <f t="shared" si="0"/>
        <v>0</v>
      </c>
      <c r="H70" s="12">
        <v>2.3</v>
      </c>
      <c r="I70" s="3"/>
      <c r="AX70" s="3">
        <v>31138</v>
      </c>
      <c r="AZ70" s="3">
        <f t="shared" si="1"/>
        <v>42583</v>
      </c>
      <c r="BA70" s="13">
        <f t="shared" si="4"/>
        <v>2</v>
      </c>
    </row>
    <row r="71" spans="2:53" ht="18" customHeight="1" thickBot="1">
      <c r="B71" s="115" t="s">
        <v>92</v>
      </c>
      <c r="C71" s="112">
        <v>1985</v>
      </c>
      <c r="D71" s="15">
        <f t="shared" si="2"/>
        <v>973.1839999999997</v>
      </c>
      <c r="E71" s="113">
        <f>SUMIF('Borç Yapılandırma Verileri'!$B$4:$B$856,B71:$B$445,'Borç Yapılandırma Verileri'!$C$4:$C$1098)</f>
        <v>0</v>
      </c>
      <c r="F71" s="113">
        <f aca="true" t="shared" si="5" ref="F71:F134">IF(E71&gt;0,E71*D71/100,0)</f>
        <v>0</v>
      </c>
      <c r="G71" s="114">
        <f aca="true" t="shared" si="6" ref="G71:G134">E71+F71</f>
        <v>0</v>
      </c>
      <c r="H71" s="12">
        <v>2.2</v>
      </c>
      <c r="I71" s="3"/>
      <c r="AX71" s="3">
        <v>31168</v>
      </c>
      <c r="AZ71" s="3">
        <f aca="true" t="shared" si="7" ref="AZ71:AZ134">$I$3</f>
        <v>42583</v>
      </c>
      <c r="BA71" s="13">
        <f t="shared" si="4"/>
        <v>2</v>
      </c>
    </row>
    <row r="72" spans="2:53" ht="18" thickBot="1">
      <c r="B72" s="116" t="s">
        <v>93</v>
      </c>
      <c r="C72" s="112">
        <v>1985</v>
      </c>
      <c r="D72" s="15">
        <f aca="true" t="shared" si="8" ref="D72:D135">IF(BA72=2,D73+H72,H72)</f>
        <v>970.9839999999997</v>
      </c>
      <c r="E72" s="113">
        <f>SUMIF('Borç Yapılandırma Verileri'!$B$4:$B$856,B72:$B$445,'Borç Yapılandırma Verileri'!$C$4:$C$1098)</f>
        <v>0</v>
      </c>
      <c r="F72" s="113">
        <f t="shared" si="5"/>
        <v>0</v>
      </c>
      <c r="G72" s="114">
        <f t="shared" si="6"/>
        <v>0</v>
      </c>
      <c r="H72" s="12">
        <v>-1.3</v>
      </c>
      <c r="I72" s="3"/>
      <c r="AX72" s="3">
        <v>31199</v>
      </c>
      <c r="AZ72" s="3">
        <f t="shared" si="7"/>
        <v>42583</v>
      </c>
      <c r="BA72" s="13">
        <f aca="true" t="shared" si="9" ref="BA72:BA135">IF(AX72=AZ72,1,2)</f>
        <v>2</v>
      </c>
    </row>
    <row r="73" spans="2:53" ht="18" thickBot="1">
      <c r="B73" s="115" t="s">
        <v>94</v>
      </c>
      <c r="C73" s="112">
        <v>1985</v>
      </c>
      <c r="D73" s="15">
        <f t="shared" si="8"/>
        <v>972.2839999999997</v>
      </c>
      <c r="E73" s="113">
        <f>SUMIF('Borç Yapılandırma Verileri'!$B$4:$B$856,B73:$B$445,'Borç Yapılandırma Verileri'!$C$4:$C$1098)</f>
        <v>0</v>
      </c>
      <c r="F73" s="113">
        <f t="shared" si="5"/>
        <v>0</v>
      </c>
      <c r="G73" s="114">
        <f t="shared" si="6"/>
        <v>0</v>
      </c>
      <c r="H73" s="12">
        <v>0.5</v>
      </c>
      <c r="I73" s="3"/>
      <c r="AX73" s="3">
        <v>31229</v>
      </c>
      <c r="AZ73" s="3">
        <f t="shared" si="7"/>
        <v>42583</v>
      </c>
      <c r="BA73" s="13">
        <f t="shared" si="9"/>
        <v>2</v>
      </c>
    </row>
    <row r="74" spans="2:53" ht="18" thickBot="1">
      <c r="B74" s="116" t="s">
        <v>95</v>
      </c>
      <c r="C74" s="112">
        <v>1985</v>
      </c>
      <c r="D74" s="15">
        <f t="shared" si="8"/>
        <v>971.7839999999997</v>
      </c>
      <c r="E74" s="113">
        <f>SUMIF('Borç Yapılandırma Verileri'!$B$4:$B$856,B74:$B$445,'Borç Yapılandırma Verileri'!$C$4:$C$1098)</f>
        <v>0</v>
      </c>
      <c r="F74" s="113">
        <f t="shared" si="5"/>
        <v>0</v>
      </c>
      <c r="G74" s="114">
        <f t="shared" si="6"/>
        <v>0</v>
      </c>
      <c r="H74" s="12">
        <v>1.8</v>
      </c>
      <c r="I74" s="3"/>
      <c r="AX74" s="3">
        <v>31260</v>
      </c>
      <c r="AZ74" s="3">
        <f t="shared" si="7"/>
        <v>42583</v>
      </c>
      <c r="BA74" s="13">
        <f t="shared" si="9"/>
        <v>2</v>
      </c>
    </row>
    <row r="75" spans="2:53" ht="18" thickBot="1">
      <c r="B75" s="115" t="s">
        <v>96</v>
      </c>
      <c r="C75" s="112">
        <v>1985</v>
      </c>
      <c r="D75" s="15">
        <f t="shared" si="8"/>
        <v>969.9839999999997</v>
      </c>
      <c r="E75" s="113">
        <f>SUMIF('Borç Yapılandırma Verileri'!$B$4:$B$856,B75:$B$445,'Borç Yapılandırma Verileri'!$C$4:$C$1098)</f>
        <v>0</v>
      </c>
      <c r="F75" s="113">
        <f t="shared" si="5"/>
        <v>0</v>
      </c>
      <c r="G75" s="114">
        <f t="shared" si="6"/>
        <v>0</v>
      </c>
      <c r="H75" s="12">
        <v>2.7</v>
      </c>
      <c r="I75" s="3"/>
      <c r="AX75" s="3">
        <v>31291</v>
      </c>
      <c r="AZ75" s="3">
        <f t="shared" si="7"/>
        <v>42583</v>
      </c>
      <c r="BA75" s="13">
        <f t="shared" si="9"/>
        <v>2</v>
      </c>
    </row>
    <row r="76" spans="2:53" ht="18" thickBot="1">
      <c r="B76" s="116" t="s">
        <v>97</v>
      </c>
      <c r="C76" s="112">
        <v>1985</v>
      </c>
      <c r="D76" s="15">
        <f t="shared" si="8"/>
        <v>967.2839999999997</v>
      </c>
      <c r="E76" s="113">
        <f>SUMIF('Borç Yapılandırma Verileri'!$B$4:$B$856,B76:$B$445,'Borç Yapılandırma Verileri'!$C$4:$C$1098)</f>
        <v>0</v>
      </c>
      <c r="F76" s="113">
        <f t="shared" si="5"/>
        <v>0</v>
      </c>
      <c r="G76" s="114">
        <f t="shared" si="6"/>
        <v>0</v>
      </c>
      <c r="H76" s="12">
        <v>5</v>
      </c>
      <c r="I76" s="3"/>
      <c r="AX76" s="3">
        <v>31321</v>
      </c>
      <c r="AZ76" s="3">
        <f t="shared" si="7"/>
        <v>42583</v>
      </c>
      <c r="BA76" s="13">
        <f t="shared" si="9"/>
        <v>2</v>
      </c>
    </row>
    <row r="77" spans="2:53" ht="18" thickBot="1">
      <c r="B77" s="115" t="s">
        <v>98</v>
      </c>
      <c r="C77" s="112">
        <v>1985</v>
      </c>
      <c r="D77" s="15">
        <f t="shared" si="8"/>
        <v>962.2839999999997</v>
      </c>
      <c r="E77" s="113">
        <f>SUMIF('Borç Yapılandırma Verileri'!$B$4:$B$856,B77:$B$445,'Borç Yapılandırma Verileri'!$C$4:$C$1098)</f>
        <v>0</v>
      </c>
      <c r="F77" s="113">
        <f t="shared" si="5"/>
        <v>0</v>
      </c>
      <c r="G77" s="114">
        <f t="shared" si="6"/>
        <v>0</v>
      </c>
      <c r="H77" s="12">
        <v>3.1</v>
      </c>
      <c r="I77" s="3"/>
      <c r="AX77" s="3">
        <v>31352</v>
      </c>
      <c r="AZ77" s="3">
        <f t="shared" si="7"/>
        <v>42583</v>
      </c>
      <c r="BA77" s="13">
        <f t="shared" si="9"/>
        <v>2</v>
      </c>
    </row>
    <row r="78" spans="2:53" ht="18" thickBot="1">
      <c r="B78" s="116" t="s">
        <v>99</v>
      </c>
      <c r="C78" s="112">
        <v>1985</v>
      </c>
      <c r="D78" s="15">
        <f t="shared" si="8"/>
        <v>959.1839999999996</v>
      </c>
      <c r="E78" s="113">
        <f>SUMIF('Borç Yapılandırma Verileri'!$B$4:$B$856,B78:$B$445,'Borç Yapılandırma Verileri'!$C$4:$C$1098)</f>
        <v>0</v>
      </c>
      <c r="F78" s="113">
        <f t="shared" si="5"/>
        <v>0</v>
      </c>
      <c r="G78" s="114">
        <f t="shared" si="6"/>
        <v>0</v>
      </c>
      <c r="H78" s="12">
        <v>1.9</v>
      </c>
      <c r="I78" s="3"/>
      <c r="AX78" s="3">
        <v>31382</v>
      </c>
      <c r="AZ78" s="3">
        <f t="shared" si="7"/>
        <v>42583</v>
      </c>
      <c r="BA78" s="13">
        <f t="shared" si="9"/>
        <v>2</v>
      </c>
    </row>
    <row r="79" spans="2:53" ht="18" thickBot="1">
      <c r="B79" s="111" t="s">
        <v>100</v>
      </c>
      <c r="C79" s="112">
        <v>1986</v>
      </c>
      <c r="D79" s="15">
        <f t="shared" si="8"/>
        <v>957.2839999999997</v>
      </c>
      <c r="E79" s="113">
        <f>SUMIF('Borç Yapılandırma Verileri'!$B$4:$B$856,B79:$B$445,'Borç Yapılandırma Verileri'!$C$4:$C$1098)</f>
        <v>0</v>
      </c>
      <c r="F79" s="113">
        <f t="shared" si="5"/>
        <v>0</v>
      </c>
      <c r="G79" s="114">
        <f t="shared" si="6"/>
        <v>0</v>
      </c>
      <c r="H79" s="12">
        <v>4.5</v>
      </c>
      <c r="I79" s="3"/>
      <c r="AX79" s="3">
        <v>31413</v>
      </c>
      <c r="AZ79" s="3">
        <f t="shared" si="7"/>
        <v>42583</v>
      </c>
      <c r="BA79" s="13">
        <f t="shared" si="9"/>
        <v>2</v>
      </c>
    </row>
    <row r="80" spans="2:53" ht="18" thickBot="1">
      <c r="B80" s="111" t="s">
        <v>101</v>
      </c>
      <c r="C80" s="112">
        <v>1986</v>
      </c>
      <c r="D80" s="15">
        <f t="shared" si="8"/>
        <v>952.7839999999997</v>
      </c>
      <c r="E80" s="113">
        <f>SUMIF('Borç Yapılandırma Verileri'!$B$4:$B$856,B80:$B$445,'Borç Yapılandırma Verileri'!$C$4:$C$1098)</f>
        <v>0</v>
      </c>
      <c r="F80" s="113">
        <f t="shared" si="5"/>
        <v>0</v>
      </c>
      <c r="G80" s="114">
        <f t="shared" si="6"/>
        <v>0</v>
      </c>
      <c r="H80" s="12">
        <v>2</v>
      </c>
      <c r="I80" s="3"/>
      <c r="AX80" s="3">
        <v>31444</v>
      </c>
      <c r="AZ80" s="3">
        <f t="shared" si="7"/>
        <v>42583</v>
      </c>
      <c r="BA80" s="13">
        <f t="shared" si="9"/>
        <v>2</v>
      </c>
    </row>
    <row r="81" spans="2:53" ht="15.75" customHeight="1" thickBot="1">
      <c r="B81" s="115" t="s">
        <v>102</v>
      </c>
      <c r="C81" s="112">
        <v>1986</v>
      </c>
      <c r="D81" s="15">
        <f t="shared" si="8"/>
        <v>950.7839999999997</v>
      </c>
      <c r="E81" s="113">
        <f>SUMIF('Borç Yapılandırma Verileri'!$B$4:$B$856,B81:$B$445,'Borç Yapılandırma Verileri'!$C$4:$C$1098)</f>
        <v>0</v>
      </c>
      <c r="F81" s="113">
        <f t="shared" si="5"/>
        <v>0</v>
      </c>
      <c r="G81" s="114">
        <f t="shared" si="6"/>
        <v>0</v>
      </c>
      <c r="H81" s="12">
        <v>1.3</v>
      </c>
      <c r="I81" s="3"/>
      <c r="AX81" s="3">
        <v>31472</v>
      </c>
      <c r="AZ81" s="3">
        <f t="shared" si="7"/>
        <v>42583</v>
      </c>
      <c r="BA81" s="13">
        <f t="shared" si="9"/>
        <v>2</v>
      </c>
    </row>
    <row r="82" spans="2:53" ht="15.75" customHeight="1" thickBot="1">
      <c r="B82" s="116" t="s">
        <v>103</v>
      </c>
      <c r="C82" s="112">
        <v>1986</v>
      </c>
      <c r="D82" s="15">
        <f t="shared" si="8"/>
        <v>949.4839999999997</v>
      </c>
      <c r="E82" s="113">
        <f>SUMIF('Borç Yapılandırma Verileri'!$B$4:$B$856,B82:$B$445,'Borç Yapılandırma Verileri'!$C$4:$C$1098)</f>
        <v>0</v>
      </c>
      <c r="F82" s="113">
        <f t="shared" si="5"/>
        <v>0</v>
      </c>
      <c r="G82" s="114">
        <f t="shared" si="6"/>
        <v>0</v>
      </c>
      <c r="H82" s="12">
        <v>2</v>
      </c>
      <c r="I82" s="3"/>
      <c r="AX82" s="3">
        <v>31503</v>
      </c>
      <c r="AZ82" s="3">
        <f t="shared" si="7"/>
        <v>42583</v>
      </c>
      <c r="BA82" s="13">
        <f t="shared" si="9"/>
        <v>2</v>
      </c>
    </row>
    <row r="83" spans="2:53" ht="15.75" customHeight="1" thickBot="1">
      <c r="B83" s="115" t="s">
        <v>104</v>
      </c>
      <c r="C83" s="112">
        <v>1986</v>
      </c>
      <c r="D83" s="15">
        <f t="shared" si="8"/>
        <v>947.4839999999997</v>
      </c>
      <c r="E83" s="113">
        <f>SUMIF('Borç Yapılandırma Verileri'!$B$4:$B$856,B83:$B$445,'Borç Yapılandırma Verileri'!$C$4:$C$1098)</f>
        <v>0</v>
      </c>
      <c r="F83" s="113">
        <f t="shared" si="5"/>
        <v>0</v>
      </c>
      <c r="G83" s="114">
        <f t="shared" si="6"/>
        <v>0</v>
      </c>
      <c r="H83" s="12">
        <v>1.6</v>
      </c>
      <c r="I83" s="3"/>
      <c r="AX83" s="3">
        <v>31533</v>
      </c>
      <c r="AZ83" s="3">
        <f t="shared" si="7"/>
        <v>42583</v>
      </c>
      <c r="BA83" s="13">
        <f t="shared" si="9"/>
        <v>2</v>
      </c>
    </row>
    <row r="84" spans="2:53" ht="15.75" customHeight="1" thickBot="1">
      <c r="B84" s="116" t="s">
        <v>105</v>
      </c>
      <c r="C84" s="112">
        <v>1986</v>
      </c>
      <c r="D84" s="15">
        <f t="shared" si="8"/>
        <v>945.8839999999997</v>
      </c>
      <c r="E84" s="113">
        <f>SUMIF('Borç Yapılandırma Verileri'!$B$4:$B$856,B84:$B$445,'Borç Yapılandırma Verileri'!$C$4:$C$1098)</f>
        <v>0</v>
      </c>
      <c r="F84" s="113">
        <f t="shared" si="5"/>
        <v>0</v>
      </c>
      <c r="G84" s="114">
        <f t="shared" si="6"/>
        <v>0</v>
      </c>
      <c r="H84" s="12">
        <v>1</v>
      </c>
      <c r="I84" s="3"/>
      <c r="AX84" s="3">
        <v>31564</v>
      </c>
      <c r="AZ84" s="3">
        <f t="shared" si="7"/>
        <v>42583</v>
      </c>
      <c r="BA84" s="13">
        <f t="shared" si="9"/>
        <v>2</v>
      </c>
    </row>
    <row r="85" spans="2:53" ht="18" thickBot="1">
      <c r="B85" s="115" t="s">
        <v>106</v>
      </c>
      <c r="C85" s="112">
        <v>1986</v>
      </c>
      <c r="D85" s="15">
        <f t="shared" si="8"/>
        <v>944.8839999999997</v>
      </c>
      <c r="E85" s="113">
        <f>SUMIF('Borç Yapılandırma Verileri'!$B$4:$B$856,B85:$B$445,'Borç Yapılandırma Verileri'!$C$4:$C$1098)</f>
        <v>0</v>
      </c>
      <c r="F85" s="113">
        <f t="shared" si="5"/>
        <v>0</v>
      </c>
      <c r="G85" s="114">
        <f t="shared" si="6"/>
        <v>0</v>
      </c>
      <c r="H85" s="12">
        <v>1.2</v>
      </c>
      <c r="I85" s="3"/>
      <c r="AX85" s="3">
        <v>31594</v>
      </c>
      <c r="AZ85" s="3">
        <f t="shared" si="7"/>
        <v>42583</v>
      </c>
      <c r="BA85" s="13">
        <f t="shared" si="9"/>
        <v>2</v>
      </c>
    </row>
    <row r="86" spans="2:53" ht="18" thickBot="1">
      <c r="B86" s="116" t="s">
        <v>107</v>
      </c>
      <c r="C86" s="112">
        <v>1986</v>
      </c>
      <c r="D86" s="15">
        <f t="shared" si="8"/>
        <v>943.6839999999996</v>
      </c>
      <c r="E86" s="113">
        <f>SUMIF('Borç Yapılandırma Verileri'!$B$4:$B$856,B86:$B$445,'Borç Yapılandırma Verileri'!$C$4:$C$1098)</f>
        <v>0</v>
      </c>
      <c r="F86" s="113">
        <f t="shared" si="5"/>
        <v>0</v>
      </c>
      <c r="G86" s="114">
        <f t="shared" si="6"/>
        <v>0</v>
      </c>
      <c r="H86" s="12">
        <v>0.2</v>
      </c>
      <c r="I86" s="3"/>
      <c r="AX86" s="3">
        <v>31625</v>
      </c>
      <c r="AZ86" s="3">
        <f t="shared" si="7"/>
        <v>42583</v>
      </c>
      <c r="BA86" s="13">
        <f t="shared" si="9"/>
        <v>2</v>
      </c>
    </row>
    <row r="87" spans="2:53" ht="18" thickBot="1">
      <c r="B87" s="115" t="s">
        <v>108</v>
      </c>
      <c r="C87" s="112">
        <v>1986</v>
      </c>
      <c r="D87" s="15">
        <f t="shared" si="8"/>
        <v>943.4839999999996</v>
      </c>
      <c r="E87" s="113">
        <f>SUMIF('Borç Yapılandırma Verileri'!$B$4:$B$856,B87:$B$445,'Borç Yapılandırma Verileri'!$C$4:$C$1098)</f>
        <v>0</v>
      </c>
      <c r="F87" s="113">
        <f t="shared" si="5"/>
        <v>0</v>
      </c>
      <c r="G87" s="114">
        <f t="shared" si="6"/>
        <v>0</v>
      </c>
      <c r="H87" s="12">
        <v>2.2</v>
      </c>
      <c r="I87" s="3"/>
      <c r="AX87" s="3">
        <v>31656</v>
      </c>
      <c r="AZ87" s="3">
        <f t="shared" si="7"/>
        <v>42583</v>
      </c>
      <c r="BA87" s="13">
        <f t="shared" si="9"/>
        <v>2</v>
      </c>
    </row>
    <row r="88" spans="2:53" ht="18" thickBot="1">
      <c r="B88" s="116" t="s">
        <v>109</v>
      </c>
      <c r="C88" s="112">
        <v>1986</v>
      </c>
      <c r="D88" s="15">
        <f t="shared" si="8"/>
        <v>941.2839999999995</v>
      </c>
      <c r="E88" s="113">
        <f>SUMIF('Borç Yapılandırma Verileri'!$B$4:$B$856,B88:$B$445,'Borç Yapılandırma Verileri'!$C$4:$C$1098)</f>
        <v>0</v>
      </c>
      <c r="F88" s="113">
        <f t="shared" si="5"/>
        <v>0</v>
      </c>
      <c r="G88" s="114">
        <f t="shared" si="6"/>
        <v>0</v>
      </c>
      <c r="H88" s="12">
        <v>3.9</v>
      </c>
      <c r="I88" s="3"/>
      <c r="AX88" s="3">
        <v>31686</v>
      </c>
      <c r="AZ88" s="3">
        <f t="shared" si="7"/>
        <v>42583</v>
      </c>
      <c r="BA88" s="13">
        <f t="shared" si="9"/>
        <v>2</v>
      </c>
    </row>
    <row r="89" spans="2:53" ht="18" customHeight="1" thickBot="1">
      <c r="B89" s="115" t="s">
        <v>110</v>
      </c>
      <c r="C89" s="112">
        <v>1986</v>
      </c>
      <c r="D89" s="15">
        <f t="shared" si="8"/>
        <v>937.3839999999996</v>
      </c>
      <c r="E89" s="113">
        <f>SUMIF('Borç Yapılandırma Verileri'!$B$4:$B$856,B89:$B$445,'Borç Yapılandırma Verileri'!$C$4:$C$1098)</f>
        <v>0</v>
      </c>
      <c r="F89" s="113">
        <f t="shared" si="5"/>
        <v>0</v>
      </c>
      <c r="G89" s="114">
        <f t="shared" si="6"/>
        <v>0</v>
      </c>
      <c r="H89" s="12">
        <v>1.5</v>
      </c>
      <c r="I89" s="3"/>
      <c r="AX89" s="3">
        <v>31717</v>
      </c>
      <c r="AZ89" s="3">
        <f t="shared" si="7"/>
        <v>42583</v>
      </c>
      <c r="BA89" s="13">
        <f t="shared" si="9"/>
        <v>2</v>
      </c>
    </row>
    <row r="90" spans="2:53" ht="18" thickBot="1">
      <c r="B90" s="116" t="s">
        <v>111</v>
      </c>
      <c r="C90" s="112">
        <v>1986</v>
      </c>
      <c r="D90" s="15">
        <f t="shared" si="8"/>
        <v>935.8839999999996</v>
      </c>
      <c r="E90" s="113">
        <f>SUMIF('Borç Yapılandırma Verileri'!$B$4:$B$856,B90:$B$445,'Borç Yapılandırma Verileri'!$C$4:$C$1098)</f>
        <v>0</v>
      </c>
      <c r="F90" s="113">
        <f t="shared" si="5"/>
        <v>0</v>
      </c>
      <c r="G90" s="114">
        <f t="shared" si="6"/>
        <v>0</v>
      </c>
      <c r="H90" s="12">
        <v>0.9</v>
      </c>
      <c r="I90" s="3"/>
      <c r="AX90" s="3">
        <v>31747</v>
      </c>
      <c r="AZ90" s="3">
        <f t="shared" si="7"/>
        <v>42583</v>
      </c>
      <c r="BA90" s="13">
        <f t="shared" si="9"/>
        <v>2</v>
      </c>
    </row>
    <row r="91" spans="2:53" ht="18" thickBot="1">
      <c r="B91" s="111" t="s">
        <v>112</v>
      </c>
      <c r="C91" s="112">
        <v>1987</v>
      </c>
      <c r="D91" s="15">
        <f t="shared" si="8"/>
        <v>934.9839999999996</v>
      </c>
      <c r="E91" s="113">
        <f>SUMIF('Borç Yapılandırma Verileri'!$B$4:$B$856,B91:$B$445,'Borç Yapılandırma Verileri'!$C$4:$C$1098)</f>
        <v>0</v>
      </c>
      <c r="F91" s="113">
        <f t="shared" si="5"/>
        <v>0</v>
      </c>
      <c r="G91" s="114">
        <f t="shared" si="6"/>
        <v>0</v>
      </c>
      <c r="H91" s="12">
        <v>3.6</v>
      </c>
      <c r="I91" s="3"/>
      <c r="AX91" s="3">
        <v>31778</v>
      </c>
      <c r="AZ91" s="3">
        <f t="shared" si="7"/>
        <v>42583</v>
      </c>
      <c r="BA91" s="13">
        <f t="shared" si="9"/>
        <v>2</v>
      </c>
    </row>
    <row r="92" spans="2:53" ht="15.75" customHeight="1" thickBot="1">
      <c r="B92" s="111" t="s">
        <v>113</v>
      </c>
      <c r="C92" s="112">
        <v>1987</v>
      </c>
      <c r="D92" s="15">
        <f t="shared" si="8"/>
        <v>931.3839999999996</v>
      </c>
      <c r="E92" s="113">
        <f>SUMIF('Borç Yapılandırma Verileri'!$B$4:$B$856,B92:$B$445,'Borç Yapılandırma Verileri'!$C$4:$C$1098)</f>
        <v>0</v>
      </c>
      <c r="F92" s="113">
        <f t="shared" si="5"/>
        <v>0</v>
      </c>
      <c r="G92" s="114">
        <f t="shared" si="6"/>
        <v>0</v>
      </c>
      <c r="H92" s="12">
        <v>2.2</v>
      </c>
      <c r="I92" s="3"/>
      <c r="AX92" s="3">
        <v>31809</v>
      </c>
      <c r="AZ92" s="3">
        <f t="shared" si="7"/>
        <v>42583</v>
      </c>
      <c r="BA92" s="13">
        <f t="shared" si="9"/>
        <v>2</v>
      </c>
    </row>
    <row r="93" spans="2:53" ht="15.75" customHeight="1" thickBot="1">
      <c r="B93" s="115" t="s">
        <v>114</v>
      </c>
      <c r="C93" s="112">
        <v>1987</v>
      </c>
      <c r="D93" s="15">
        <f t="shared" si="8"/>
        <v>929.1839999999995</v>
      </c>
      <c r="E93" s="113">
        <f>SUMIF('Borç Yapılandırma Verileri'!$B$4:$B$856,B93:$B$445,'Borç Yapılandırma Verileri'!$C$4:$C$1098)</f>
        <v>0</v>
      </c>
      <c r="F93" s="113">
        <f t="shared" si="5"/>
        <v>0</v>
      </c>
      <c r="G93" s="114">
        <f t="shared" si="6"/>
        <v>0</v>
      </c>
      <c r="H93" s="12">
        <v>3.5</v>
      </c>
      <c r="I93" s="3"/>
      <c r="AX93" s="3">
        <v>31837</v>
      </c>
      <c r="AZ93" s="3">
        <f t="shared" si="7"/>
        <v>42583</v>
      </c>
      <c r="BA93" s="13">
        <f t="shared" si="9"/>
        <v>2</v>
      </c>
    </row>
    <row r="94" spans="2:53" ht="15.75" customHeight="1" thickBot="1">
      <c r="B94" s="116" t="s">
        <v>115</v>
      </c>
      <c r="C94" s="112">
        <v>1987</v>
      </c>
      <c r="D94" s="15">
        <f t="shared" si="8"/>
        <v>925.6839999999995</v>
      </c>
      <c r="E94" s="113">
        <f>SUMIF('Borç Yapılandırma Verileri'!$B$4:$B$856,B94:$B$445,'Borç Yapılandırma Verileri'!$C$4:$C$1098)</f>
        <v>0</v>
      </c>
      <c r="F94" s="113">
        <f t="shared" si="5"/>
        <v>0</v>
      </c>
      <c r="G94" s="114">
        <f t="shared" si="6"/>
        <v>0</v>
      </c>
      <c r="H94" s="12">
        <v>2.6</v>
      </c>
      <c r="I94" s="3"/>
      <c r="AX94" s="3">
        <v>31868</v>
      </c>
      <c r="AZ94" s="3">
        <f t="shared" si="7"/>
        <v>42583</v>
      </c>
      <c r="BA94" s="13">
        <f t="shared" si="9"/>
        <v>2</v>
      </c>
    </row>
    <row r="95" spans="2:53" ht="15.75" customHeight="1" thickBot="1">
      <c r="B95" s="115" t="s">
        <v>116</v>
      </c>
      <c r="C95" s="112">
        <v>1987</v>
      </c>
      <c r="D95" s="15">
        <f t="shared" si="8"/>
        <v>923.0839999999995</v>
      </c>
      <c r="E95" s="113">
        <f>SUMIF('Borç Yapılandırma Verileri'!$B$4:$B$856,B95:$B$445,'Borç Yapılandırma Verileri'!$C$4:$C$1098)</f>
        <v>0</v>
      </c>
      <c r="F95" s="113">
        <f t="shared" si="5"/>
        <v>0</v>
      </c>
      <c r="G95" s="114">
        <f t="shared" si="6"/>
        <v>0</v>
      </c>
      <c r="H95" s="12">
        <v>4.8</v>
      </c>
      <c r="I95" s="3"/>
      <c r="AX95" s="3">
        <v>31898</v>
      </c>
      <c r="AZ95" s="3">
        <f t="shared" si="7"/>
        <v>42583</v>
      </c>
      <c r="BA95" s="13">
        <f t="shared" si="9"/>
        <v>2</v>
      </c>
    </row>
    <row r="96" spans="2:53" ht="18" thickBot="1">
      <c r="B96" s="116" t="s">
        <v>117</v>
      </c>
      <c r="C96" s="112">
        <v>1987</v>
      </c>
      <c r="D96" s="15">
        <f t="shared" si="8"/>
        <v>918.2839999999995</v>
      </c>
      <c r="E96" s="113">
        <f>SUMIF('Borç Yapılandırma Verileri'!$B$4:$B$856,B96:$B$445,'Borç Yapılandırma Verileri'!$C$4:$C$1098)</f>
        <v>0</v>
      </c>
      <c r="F96" s="113">
        <f t="shared" si="5"/>
        <v>0</v>
      </c>
      <c r="G96" s="114">
        <f t="shared" si="6"/>
        <v>0</v>
      </c>
      <c r="H96" s="12">
        <v>0.5</v>
      </c>
      <c r="I96" s="3"/>
      <c r="AX96" s="3">
        <v>31929</v>
      </c>
      <c r="AZ96" s="3">
        <f t="shared" si="7"/>
        <v>42583</v>
      </c>
      <c r="BA96" s="13">
        <f t="shared" si="9"/>
        <v>2</v>
      </c>
    </row>
    <row r="97" spans="2:53" ht="18" thickBot="1">
      <c r="B97" s="115" t="s">
        <v>118</v>
      </c>
      <c r="C97" s="112">
        <v>1987</v>
      </c>
      <c r="D97" s="15">
        <f t="shared" si="8"/>
        <v>917.7839999999995</v>
      </c>
      <c r="E97" s="113">
        <f>SUMIF('Borç Yapılandırma Verileri'!$B$4:$B$856,B97:$B$445,'Borç Yapılandırma Verileri'!$C$4:$C$1098)</f>
        <v>0</v>
      </c>
      <c r="F97" s="113">
        <f t="shared" si="5"/>
        <v>0</v>
      </c>
      <c r="G97" s="114">
        <f t="shared" si="6"/>
        <v>0</v>
      </c>
      <c r="H97" s="12">
        <v>1.7</v>
      </c>
      <c r="I97" s="3"/>
      <c r="AX97" s="3">
        <v>31959</v>
      </c>
      <c r="AZ97" s="3">
        <f t="shared" si="7"/>
        <v>42583</v>
      </c>
      <c r="BA97" s="13">
        <f t="shared" si="9"/>
        <v>2</v>
      </c>
    </row>
    <row r="98" spans="2:53" ht="18" thickBot="1">
      <c r="B98" s="116" t="s">
        <v>119</v>
      </c>
      <c r="C98" s="112">
        <v>1987</v>
      </c>
      <c r="D98" s="15">
        <f t="shared" si="8"/>
        <v>916.0839999999995</v>
      </c>
      <c r="E98" s="113">
        <f>SUMIF('Borç Yapılandırma Verileri'!$B$4:$B$856,B98:$B$445,'Borç Yapılandırma Verileri'!$C$4:$C$1098)</f>
        <v>0</v>
      </c>
      <c r="F98" s="113">
        <f t="shared" si="5"/>
        <v>0</v>
      </c>
      <c r="G98" s="114">
        <f t="shared" si="6"/>
        <v>0</v>
      </c>
      <c r="H98" s="12">
        <v>2.8</v>
      </c>
      <c r="I98" s="3"/>
      <c r="AX98" s="3">
        <v>31990</v>
      </c>
      <c r="AZ98" s="3">
        <f t="shared" si="7"/>
        <v>42583</v>
      </c>
      <c r="BA98" s="13">
        <f t="shared" si="9"/>
        <v>2</v>
      </c>
    </row>
    <row r="99" spans="2:53" ht="18" thickBot="1">
      <c r="B99" s="115" t="s">
        <v>120</v>
      </c>
      <c r="C99" s="112">
        <v>1987</v>
      </c>
      <c r="D99" s="15">
        <f t="shared" si="8"/>
        <v>913.2839999999995</v>
      </c>
      <c r="E99" s="113">
        <f>SUMIF('Borç Yapılandırma Verileri'!$B$4:$B$856,B99:$B$445,'Borç Yapılandırma Verileri'!$C$4:$C$1098)</f>
        <v>0</v>
      </c>
      <c r="F99" s="113">
        <f t="shared" si="5"/>
        <v>0</v>
      </c>
      <c r="G99" s="114">
        <f t="shared" si="6"/>
        <v>0</v>
      </c>
      <c r="H99" s="12">
        <v>2.1</v>
      </c>
      <c r="I99" s="3"/>
      <c r="AX99" s="3">
        <v>32021</v>
      </c>
      <c r="AZ99" s="3">
        <f t="shared" si="7"/>
        <v>42583</v>
      </c>
      <c r="BA99" s="13">
        <f t="shared" si="9"/>
        <v>2</v>
      </c>
    </row>
    <row r="100" spans="2:53" ht="18" thickBot="1">
      <c r="B100" s="116" t="s">
        <v>121</v>
      </c>
      <c r="C100" s="112">
        <v>1987</v>
      </c>
      <c r="D100" s="15">
        <f t="shared" si="8"/>
        <v>911.1839999999995</v>
      </c>
      <c r="E100" s="113">
        <f>SUMIF('Borç Yapılandırma Verileri'!$B$4:$B$856,B100:$B$445,'Borç Yapılandırma Verileri'!$C$4:$C$1098)</f>
        <v>0</v>
      </c>
      <c r="F100" s="113">
        <f t="shared" si="5"/>
        <v>0</v>
      </c>
      <c r="G100" s="114">
        <f t="shared" si="6"/>
        <v>0</v>
      </c>
      <c r="H100" s="12">
        <v>3.5</v>
      </c>
      <c r="I100" s="3"/>
      <c r="AX100" s="3">
        <v>32051</v>
      </c>
      <c r="AZ100" s="3">
        <f t="shared" si="7"/>
        <v>42583</v>
      </c>
      <c r="BA100" s="13">
        <f t="shared" si="9"/>
        <v>2</v>
      </c>
    </row>
    <row r="101" spans="2:53" ht="18" thickBot="1">
      <c r="B101" s="115" t="s">
        <v>122</v>
      </c>
      <c r="C101" s="112">
        <v>1987</v>
      </c>
      <c r="D101" s="15">
        <f t="shared" si="8"/>
        <v>907.6839999999995</v>
      </c>
      <c r="E101" s="113">
        <f>SUMIF('Borç Yapılandırma Verileri'!$B$4:$B$856,B101:$B$445,'Borç Yapılandırma Verileri'!$C$4:$C$1098)</f>
        <v>0</v>
      </c>
      <c r="F101" s="113">
        <f t="shared" si="5"/>
        <v>0</v>
      </c>
      <c r="G101" s="114">
        <f t="shared" si="6"/>
        <v>0</v>
      </c>
      <c r="H101" s="12">
        <v>2.8</v>
      </c>
      <c r="I101" s="3"/>
      <c r="AX101" s="3">
        <v>32082</v>
      </c>
      <c r="AZ101" s="3">
        <f t="shared" si="7"/>
        <v>42583</v>
      </c>
      <c r="BA101" s="13">
        <f t="shared" si="9"/>
        <v>2</v>
      </c>
    </row>
    <row r="102" spans="2:53" ht="15.75" customHeight="1" thickBot="1">
      <c r="B102" s="116" t="s">
        <v>123</v>
      </c>
      <c r="C102" s="112">
        <v>1987</v>
      </c>
      <c r="D102" s="15">
        <f t="shared" si="8"/>
        <v>904.8839999999996</v>
      </c>
      <c r="E102" s="113">
        <f>SUMIF('Borç Yapılandırma Verileri'!$B$4:$B$856,B102:$B$445,'Borç Yapılandırma Verileri'!$C$4:$C$1098)</f>
        <v>0</v>
      </c>
      <c r="F102" s="113">
        <f t="shared" si="5"/>
        <v>0</v>
      </c>
      <c r="G102" s="114">
        <f t="shared" si="6"/>
        <v>0</v>
      </c>
      <c r="H102" s="12">
        <v>10.8</v>
      </c>
      <c r="I102" s="3"/>
      <c r="AX102" s="3">
        <v>32112</v>
      </c>
      <c r="AZ102" s="3">
        <f t="shared" si="7"/>
        <v>42583</v>
      </c>
      <c r="BA102" s="13">
        <f t="shared" si="9"/>
        <v>2</v>
      </c>
    </row>
    <row r="103" spans="2:53" ht="15.75" customHeight="1" thickBot="1">
      <c r="B103" s="111" t="s">
        <v>124</v>
      </c>
      <c r="C103" s="112">
        <v>1988</v>
      </c>
      <c r="D103" s="15">
        <f t="shared" si="8"/>
        <v>894.0839999999996</v>
      </c>
      <c r="E103" s="113">
        <f>SUMIF('Borç Yapılandırma Verileri'!$B$4:$B$856,B103:$B$445,'Borç Yapılandırma Verileri'!$C$4:$C$1098)</f>
        <v>0</v>
      </c>
      <c r="F103" s="113">
        <f t="shared" si="5"/>
        <v>0</v>
      </c>
      <c r="G103" s="114">
        <f t="shared" si="6"/>
        <v>0</v>
      </c>
      <c r="H103" s="12">
        <v>6.9</v>
      </c>
      <c r="I103" s="3"/>
      <c r="AX103" s="3">
        <v>32143</v>
      </c>
      <c r="AZ103" s="3">
        <f t="shared" si="7"/>
        <v>42583</v>
      </c>
      <c r="BA103" s="13">
        <f t="shared" si="9"/>
        <v>2</v>
      </c>
    </row>
    <row r="104" spans="2:53" ht="15.75" customHeight="1" thickBot="1">
      <c r="B104" s="111" t="s">
        <v>125</v>
      </c>
      <c r="C104" s="112">
        <v>1988</v>
      </c>
      <c r="D104" s="15">
        <f t="shared" si="8"/>
        <v>887.1839999999996</v>
      </c>
      <c r="E104" s="113">
        <f>SUMIF('Borç Yapılandırma Verileri'!$B$4:$B$856,B104:$B$445,'Borç Yapılandırma Verileri'!$C$4:$C$1098)</f>
        <v>0</v>
      </c>
      <c r="F104" s="113">
        <f t="shared" si="5"/>
        <v>0</v>
      </c>
      <c r="G104" s="114">
        <f t="shared" si="6"/>
        <v>0</v>
      </c>
      <c r="H104" s="12">
        <v>6.2</v>
      </c>
      <c r="I104" s="3"/>
      <c r="AX104" s="3">
        <v>32174</v>
      </c>
      <c r="AZ104" s="3">
        <f t="shared" si="7"/>
        <v>42583</v>
      </c>
      <c r="BA104" s="13">
        <f t="shared" si="9"/>
        <v>2</v>
      </c>
    </row>
    <row r="105" spans="2:53" ht="15.75" customHeight="1" thickBot="1">
      <c r="B105" s="115" t="s">
        <v>126</v>
      </c>
      <c r="C105" s="112">
        <v>1988</v>
      </c>
      <c r="D105" s="15">
        <f t="shared" si="8"/>
        <v>880.9839999999996</v>
      </c>
      <c r="E105" s="113">
        <f>SUMIF('Borç Yapılandırma Verileri'!$B$4:$B$856,B105:$B$445,'Borç Yapılandırma Verileri'!$C$4:$C$1098)</f>
        <v>0</v>
      </c>
      <c r="F105" s="113">
        <f t="shared" si="5"/>
        <v>0</v>
      </c>
      <c r="G105" s="114">
        <f t="shared" si="6"/>
        <v>0</v>
      </c>
      <c r="H105" s="12">
        <v>7</v>
      </c>
      <c r="I105" s="3"/>
      <c r="AX105" s="3">
        <v>32203</v>
      </c>
      <c r="AZ105" s="3">
        <f t="shared" si="7"/>
        <v>42583</v>
      </c>
      <c r="BA105" s="13">
        <f t="shared" si="9"/>
        <v>2</v>
      </c>
    </row>
    <row r="106" spans="2:53" ht="18" thickBot="1">
      <c r="B106" s="116" t="s">
        <v>127</v>
      </c>
      <c r="C106" s="112">
        <v>1988</v>
      </c>
      <c r="D106" s="15">
        <f t="shared" si="8"/>
        <v>873.9839999999996</v>
      </c>
      <c r="E106" s="113">
        <f>SUMIF('Borç Yapılandırma Verileri'!$B$4:$B$856,B106:$B$445,'Borç Yapılandırma Verileri'!$C$4:$C$1098)</f>
        <v>0</v>
      </c>
      <c r="F106" s="113">
        <f t="shared" si="5"/>
        <v>0</v>
      </c>
      <c r="G106" s="114">
        <f t="shared" si="6"/>
        <v>0</v>
      </c>
      <c r="H106" s="12">
        <v>4.8</v>
      </c>
      <c r="I106" s="3"/>
      <c r="AX106" s="3">
        <v>32234</v>
      </c>
      <c r="AZ106" s="3">
        <f t="shared" si="7"/>
        <v>42583</v>
      </c>
      <c r="BA106" s="13">
        <f t="shared" si="9"/>
        <v>2</v>
      </c>
    </row>
    <row r="107" spans="2:53" ht="18" thickBot="1">
      <c r="B107" s="115" t="s">
        <v>128</v>
      </c>
      <c r="C107" s="112">
        <v>1988</v>
      </c>
      <c r="D107" s="15">
        <f t="shared" si="8"/>
        <v>869.1839999999996</v>
      </c>
      <c r="E107" s="113">
        <f>SUMIF('Borç Yapılandırma Verileri'!$B$4:$B$856,B107:$B$445,'Borç Yapılandırma Verileri'!$C$4:$C$1098)</f>
        <v>0</v>
      </c>
      <c r="F107" s="113">
        <f t="shared" si="5"/>
        <v>0</v>
      </c>
      <c r="G107" s="114">
        <f t="shared" si="6"/>
        <v>0</v>
      </c>
      <c r="H107" s="12">
        <v>2.1</v>
      </c>
      <c r="I107" s="3"/>
      <c r="AX107" s="3">
        <v>32264</v>
      </c>
      <c r="AZ107" s="3">
        <f t="shared" si="7"/>
        <v>42583</v>
      </c>
      <c r="BA107" s="13">
        <f t="shared" si="9"/>
        <v>2</v>
      </c>
    </row>
    <row r="108" spans="2:53" ht="18" thickBot="1">
      <c r="B108" s="116" t="s">
        <v>129</v>
      </c>
      <c r="C108" s="112">
        <v>1988</v>
      </c>
      <c r="D108" s="15">
        <f t="shared" si="8"/>
        <v>867.0839999999996</v>
      </c>
      <c r="E108" s="113">
        <f>SUMIF('Borç Yapılandırma Verileri'!$B$4:$B$856,B108:$B$445,'Borç Yapılandırma Verileri'!$C$4:$C$1098)</f>
        <v>0</v>
      </c>
      <c r="F108" s="113">
        <f t="shared" si="5"/>
        <v>0</v>
      </c>
      <c r="G108" s="114">
        <f t="shared" si="6"/>
        <v>0</v>
      </c>
      <c r="H108" s="12">
        <v>2.6</v>
      </c>
      <c r="I108" s="3"/>
      <c r="AX108" s="3">
        <v>32295</v>
      </c>
      <c r="AZ108" s="3">
        <f t="shared" si="7"/>
        <v>42583</v>
      </c>
      <c r="BA108" s="13">
        <f t="shared" si="9"/>
        <v>2</v>
      </c>
    </row>
    <row r="109" spans="2:53" ht="18" thickBot="1">
      <c r="B109" s="115" t="s">
        <v>130</v>
      </c>
      <c r="C109" s="112">
        <v>1988</v>
      </c>
      <c r="D109" s="15">
        <f t="shared" si="8"/>
        <v>864.4839999999996</v>
      </c>
      <c r="E109" s="113">
        <f>SUMIF('Borç Yapılandırma Verileri'!$B$4:$B$856,B109:$B$445,'Borç Yapılandırma Verileri'!$C$4:$C$1098)</f>
        <v>0</v>
      </c>
      <c r="F109" s="113">
        <f t="shared" si="5"/>
        <v>0</v>
      </c>
      <c r="G109" s="114">
        <f t="shared" si="6"/>
        <v>0</v>
      </c>
      <c r="H109" s="12">
        <v>2.2</v>
      </c>
      <c r="I109" s="3"/>
      <c r="AX109" s="3">
        <v>32325</v>
      </c>
      <c r="AZ109" s="3">
        <f t="shared" si="7"/>
        <v>42583</v>
      </c>
      <c r="BA109" s="13">
        <f t="shared" si="9"/>
        <v>2</v>
      </c>
    </row>
    <row r="110" spans="2:53" ht="18" customHeight="1" thickBot="1">
      <c r="B110" s="116" t="s">
        <v>131</v>
      </c>
      <c r="C110" s="112">
        <v>1988</v>
      </c>
      <c r="D110" s="15">
        <f t="shared" si="8"/>
        <v>862.2839999999995</v>
      </c>
      <c r="E110" s="113">
        <f>SUMIF('Borç Yapılandırma Verileri'!$B$4:$B$856,B110:$B$445,'Borç Yapılandırma Verileri'!$C$4:$C$1098)</f>
        <v>0</v>
      </c>
      <c r="F110" s="113">
        <f t="shared" si="5"/>
        <v>0</v>
      </c>
      <c r="G110" s="114">
        <f t="shared" si="6"/>
        <v>0</v>
      </c>
      <c r="H110" s="12">
        <v>3.1</v>
      </c>
      <c r="I110" s="3"/>
      <c r="AX110" s="3">
        <v>32356</v>
      </c>
      <c r="AZ110" s="3">
        <f t="shared" si="7"/>
        <v>42583</v>
      </c>
      <c r="BA110" s="13">
        <f t="shared" si="9"/>
        <v>2</v>
      </c>
    </row>
    <row r="111" spans="2:53" ht="18" thickBot="1">
      <c r="B111" s="115" t="s">
        <v>132</v>
      </c>
      <c r="C111" s="112">
        <v>1988</v>
      </c>
      <c r="D111" s="15">
        <f t="shared" si="8"/>
        <v>859.1839999999995</v>
      </c>
      <c r="E111" s="113">
        <f>SUMIF('Borç Yapılandırma Verileri'!$B$4:$B$856,B111:$B$445,'Borç Yapılandırma Verileri'!$C$4:$C$1098)</f>
        <v>0</v>
      </c>
      <c r="F111" s="113">
        <f t="shared" si="5"/>
        <v>0</v>
      </c>
      <c r="G111" s="114">
        <f t="shared" si="6"/>
        <v>0</v>
      </c>
      <c r="H111" s="12">
        <v>3.7</v>
      </c>
      <c r="I111" s="3"/>
      <c r="AX111" s="3">
        <v>32387</v>
      </c>
      <c r="AZ111" s="3">
        <f t="shared" si="7"/>
        <v>42583</v>
      </c>
      <c r="BA111" s="13">
        <f t="shared" si="9"/>
        <v>2</v>
      </c>
    </row>
    <row r="112" spans="2:53" ht="18" thickBot="1">
      <c r="B112" s="116" t="s">
        <v>133</v>
      </c>
      <c r="C112" s="112">
        <v>1988</v>
      </c>
      <c r="D112" s="15">
        <f t="shared" si="8"/>
        <v>855.4839999999995</v>
      </c>
      <c r="E112" s="113">
        <f>SUMIF('Borç Yapılandırma Verileri'!$B$4:$B$856,B112:$B$445,'Borç Yapılandırma Verileri'!$C$4:$C$1098)</f>
        <v>0</v>
      </c>
      <c r="F112" s="113">
        <f t="shared" si="5"/>
        <v>0</v>
      </c>
      <c r="G112" s="114">
        <f t="shared" si="6"/>
        <v>0</v>
      </c>
      <c r="H112" s="12">
        <v>6.1</v>
      </c>
      <c r="I112" s="3"/>
      <c r="AX112" s="3">
        <v>32417</v>
      </c>
      <c r="AZ112" s="3">
        <f t="shared" si="7"/>
        <v>42583</v>
      </c>
      <c r="BA112" s="13">
        <f t="shared" si="9"/>
        <v>2</v>
      </c>
    </row>
    <row r="113" spans="2:53" ht="18" thickBot="1">
      <c r="B113" s="115" t="s">
        <v>134</v>
      </c>
      <c r="C113" s="112">
        <v>1988</v>
      </c>
      <c r="D113" s="15">
        <f t="shared" si="8"/>
        <v>849.3839999999994</v>
      </c>
      <c r="E113" s="113">
        <f>SUMIF('Borç Yapılandırma Verileri'!$B$4:$B$856,B113:$B$445,'Borç Yapılandırma Verileri'!$C$4:$C$1098)</f>
        <v>0</v>
      </c>
      <c r="F113" s="113">
        <f t="shared" si="5"/>
        <v>0</v>
      </c>
      <c r="G113" s="114">
        <f t="shared" si="6"/>
        <v>0</v>
      </c>
      <c r="H113" s="12">
        <v>5.3</v>
      </c>
      <c r="I113" s="3"/>
      <c r="AX113" s="3">
        <v>32448</v>
      </c>
      <c r="AZ113" s="3">
        <f t="shared" si="7"/>
        <v>42583</v>
      </c>
      <c r="BA113" s="13">
        <f t="shared" si="9"/>
        <v>2</v>
      </c>
    </row>
    <row r="114" spans="2:53" ht="18" thickBot="1">
      <c r="B114" s="116" t="s">
        <v>135</v>
      </c>
      <c r="C114" s="112">
        <v>1988</v>
      </c>
      <c r="D114" s="15">
        <f t="shared" si="8"/>
        <v>844.0839999999995</v>
      </c>
      <c r="E114" s="113">
        <f>SUMIF('Borç Yapılandırma Verileri'!$B$4:$B$856,B114:$B$445,'Borç Yapılandırma Verileri'!$C$4:$C$1098)</f>
        <v>0</v>
      </c>
      <c r="F114" s="113">
        <f t="shared" si="5"/>
        <v>0</v>
      </c>
      <c r="G114" s="114">
        <f t="shared" si="6"/>
        <v>0</v>
      </c>
      <c r="H114" s="12">
        <v>4.3</v>
      </c>
      <c r="I114" s="3"/>
      <c r="AX114" s="3">
        <v>32478</v>
      </c>
      <c r="AZ114" s="3">
        <f t="shared" si="7"/>
        <v>42583</v>
      </c>
      <c r="BA114" s="13">
        <f t="shared" si="9"/>
        <v>2</v>
      </c>
    </row>
    <row r="115" spans="2:53" ht="18" thickBot="1">
      <c r="B115" s="111" t="s">
        <v>136</v>
      </c>
      <c r="C115" s="112">
        <v>1989</v>
      </c>
      <c r="D115" s="15">
        <f t="shared" si="8"/>
        <v>839.7839999999995</v>
      </c>
      <c r="E115" s="113">
        <f>SUMIF('Borç Yapılandırma Verileri'!$B$4:$B$856,B115:$B$445,'Borç Yapılandırma Verileri'!$C$4:$C$1098)</f>
        <v>0</v>
      </c>
      <c r="F115" s="113">
        <f t="shared" si="5"/>
        <v>0</v>
      </c>
      <c r="G115" s="114">
        <f t="shared" si="6"/>
        <v>0</v>
      </c>
      <c r="H115" s="12">
        <v>7.7</v>
      </c>
      <c r="I115" s="3"/>
      <c r="AX115" s="3">
        <v>32509</v>
      </c>
      <c r="AZ115" s="3">
        <f t="shared" si="7"/>
        <v>42583</v>
      </c>
      <c r="BA115" s="13">
        <f t="shared" si="9"/>
        <v>2</v>
      </c>
    </row>
    <row r="116" spans="2:53" ht="18" thickBot="1">
      <c r="B116" s="111" t="s">
        <v>137</v>
      </c>
      <c r="C116" s="112">
        <v>1989</v>
      </c>
      <c r="D116" s="15">
        <f t="shared" si="8"/>
        <v>832.0839999999995</v>
      </c>
      <c r="E116" s="113">
        <f>SUMIF('Borç Yapılandırma Verileri'!$B$4:$B$856,B116:$B$445,'Borç Yapılandırma Verileri'!$C$4:$C$1098)</f>
        <v>0</v>
      </c>
      <c r="F116" s="113">
        <f t="shared" si="5"/>
        <v>0</v>
      </c>
      <c r="G116" s="114">
        <f t="shared" si="6"/>
        <v>0</v>
      </c>
      <c r="H116" s="12">
        <v>5.1</v>
      </c>
      <c r="I116" s="3"/>
      <c r="AX116" s="3">
        <v>32540</v>
      </c>
      <c r="AZ116" s="3">
        <f t="shared" si="7"/>
        <v>42583</v>
      </c>
      <c r="BA116" s="13">
        <f t="shared" si="9"/>
        <v>2</v>
      </c>
    </row>
    <row r="117" spans="2:53" ht="18" thickBot="1">
      <c r="B117" s="115" t="s">
        <v>138</v>
      </c>
      <c r="C117" s="112">
        <v>1989</v>
      </c>
      <c r="D117" s="15">
        <f t="shared" si="8"/>
        <v>826.9839999999995</v>
      </c>
      <c r="E117" s="113">
        <f>SUMIF('Borç Yapılandırma Verileri'!$B$4:$B$856,B117:$B$445,'Borç Yapılandırma Verileri'!$C$4:$C$1098)</f>
        <v>0</v>
      </c>
      <c r="F117" s="113">
        <f t="shared" si="5"/>
        <v>0</v>
      </c>
      <c r="G117" s="114">
        <f t="shared" si="6"/>
        <v>0</v>
      </c>
      <c r="H117" s="12">
        <v>2.3</v>
      </c>
      <c r="I117" s="3"/>
      <c r="AX117" s="3">
        <v>32568</v>
      </c>
      <c r="AZ117" s="3">
        <f t="shared" si="7"/>
        <v>42583</v>
      </c>
      <c r="BA117" s="13">
        <f t="shared" si="9"/>
        <v>2</v>
      </c>
    </row>
    <row r="118" spans="2:53" ht="18" thickBot="1">
      <c r="B118" s="116" t="s">
        <v>139</v>
      </c>
      <c r="C118" s="112">
        <v>1989</v>
      </c>
      <c r="D118" s="15">
        <f t="shared" si="8"/>
        <v>824.6839999999995</v>
      </c>
      <c r="E118" s="113">
        <f>SUMIF('Borç Yapılandırma Verileri'!$B$4:$B$856,B118:$B$445,'Borç Yapılandırma Verileri'!$C$4:$C$1098)</f>
        <v>0</v>
      </c>
      <c r="F118" s="113">
        <f t="shared" si="5"/>
        <v>0</v>
      </c>
      <c r="G118" s="114">
        <f t="shared" si="6"/>
        <v>0</v>
      </c>
      <c r="H118" s="12">
        <v>4.5</v>
      </c>
      <c r="I118" s="3"/>
      <c r="AX118" s="3">
        <v>32599</v>
      </c>
      <c r="AZ118" s="3">
        <f t="shared" si="7"/>
        <v>42583</v>
      </c>
      <c r="BA118" s="13">
        <f t="shared" si="9"/>
        <v>2</v>
      </c>
    </row>
    <row r="119" spans="2:53" ht="18" thickBot="1">
      <c r="B119" s="115" t="s">
        <v>140</v>
      </c>
      <c r="C119" s="112">
        <v>1989</v>
      </c>
      <c r="D119" s="15">
        <f t="shared" si="8"/>
        <v>820.1839999999995</v>
      </c>
      <c r="E119" s="113">
        <f>SUMIF('Borç Yapılandırma Verileri'!$B$4:$B$856,B119:$B$445,'Borç Yapılandırma Verileri'!$C$4:$C$1098)</f>
        <v>0</v>
      </c>
      <c r="F119" s="113">
        <f t="shared" si="5"/>
        <v>0</v>
      </c>
      <c r="G119" s="114">
        <f t="shared" si="6"/>
        <v>0</v>
      </c>
      <c r="H119" s="12">
        <v>3.8</v>
      </c>
      <c r="I119" s="3"/>
      <c r="AX119" s="3">
        <v>32629</v>
      </c>
      <c r="AZ119" s="3">
        <f t="shared" si="7"/>
        <v>42583</v>
      </c>
      <c r="BA119" s="13">
        <f t="shared" si="9"/>
        <v>2</v>
      </c>
    </row>
    <row r="120" spans="2:53" ht="15.75" customHeight="1" thickBot="1">
      <c r="B120" s="116" t="s">
        <v>141</v>
      </c>
      <c r="C120" s="112">
        <v>1989</v>
      </c>
      <c r="D120" s="15">
        <f t="shared" si="8"/>
        <v>816.3839999999996</v>
      </c>
      <c r="E120" s="113">
        <f>SUMIF('Borç Yapılandırma Verileri'!$B$4:$B$856,B120:$B$445,'Borç Yapılandırma Verileri'!$C$4:$C$1098)</f>
        <v>0</v>
      </c>
      <c r="F120" s="113">
        <f t="shared" si="5"/>
        <v>0</v>
      </c>
      <c r="G120" s="114">
        <f t="shared" si="6"/>
        <v>0</v>
      </c>
      <c r="H120" s="12">
        <v>6.3</v>
      </c>
      <c r="I120" s="3"/>
      <c r="AX120" s="3">
        <v>32660</v>
      </c>
      <c r="AZ120" s="3">
        <f t="shared" si="7"/>
        <v>42583</v>
      </c>
      <c r="BA120" s="13">
        <f t="shared" si="9"/>
        <v>2</v>
      </c>
    </row>
    <row r="121" spans="2:53" ht="15.75" customHeight="1" thickBot="1">
      <c r="B121" s="115" t="s">
        <v>142</v>
      </c>
      <c r="C121" s="112">
        <v>1989</v>
      </c>
      <c r="D121" s="15">
        <f t="shared" si="8"/>
        <v>810.0839999999996</v>
      </c>
      <c r="E121" s="113">
        <f>SUMIF('Borç Yapılandırma Verileri'!$B$4:$B$856,B121:$B$445,'Borç Yapılandırma Verileri'!$C$4:$C$1098)</f>
        <v>0</v>
      </c>
      <c r="F121" s="113">
        <f t="shared" si="5"/>
        <v>0</v>
      </c>
      <c r="G121" s="114">
        <f t="shared" si="6"/>
        <v>0</v>
      </c>
      <c r="H121" s="12">
        <v>5</v>
      </c>
      <c r="I121" s="3"/>
      <c r="AX121" s="3">
        <v>32690</v>
      </c>
      <c r="AZ121" s="3">
        <f t="shared" si="7"/>
        <v>42583</v>
      </c>
      <c r="BA121" s="13">
        <f t="shared" si="9"/>
        <v>2</v>
      </c>
    </row>
    <row r="122" spans="2:53" ht="15.75" customHeight="1" thickBot="1">
      <c r="B122" s="116" t="s">
        <v>143</v>
      </c>
      <c r="C122" s="112">
        <v>1989</v>
      </c>
      <c r="D122" s="15">
        <f t="shared" si="8"/>
        <v>805.0839999999996</v>
      </c>
      <c r="E122" s="113">
        <f>SUMIF('Borç Yapılandırma Verileri'!$B$4:$B$856,B122:$B$445,'Borç Yapılandırma Verileri'!$C$4:$C$1098)</f>
        <v>0</v>
      </c>
      <c r="F122" s="113">
        <f t="shared" si="5"/>
        <v>0</v>
      </c>
      <c r="G122" s="114">
        <f t="shared" si="6"/>
        <v>0</v>
      </c>
      <c r="H122" s="12">
        <v>3.1</v>
      </c>
      <c r="I122" s="3"/>
      <c r="AX122" s="3">
        <v>32721</v>
      </c>
      <c r="AZ122" s="3">
        <f t="shared" si="7"/>
        <v>42583</v>
      </c>
      <c r="BA122" s="13">
        <f t="shared" si="9"/>
        <v>2</v>
      </c>
    </row>
    <row r="123" spans="2:53" ht="15.75" customHeight="1" thickBot="1">
      <c r="B123" s="115" t="s">
        <v>144</v>
      </c>
      <c r="C123" s="112">
        <v>1989</v>
      </c>
      <c r="D123" s="15">
        <f t="shared" si="8"/>
        <v>801.9839999999996</v>
      </c>
      <c r="E123" s="113">
        <f>SUMIF('Borç Yapılandırma Verileri'!$B$4:$B$856,B123:$B$445,'Borç Yapılandırma Verileri'!$C$4:$C$1098)</f>
        <v>0</v>
      </c>
      <c r="F123" s="113">
        <f t="shared" si="5"/>
        <v>0</v>
      </c>
      <c r="G123" s="114">
        <f t="shared" si="6"/>
        <v>0</v>
      </c>
      <c r="H123" s="12">
        <v>4.2</v>
      </c>
      <c r="I123" s="3"/>
      <c r="AX123" s="3">
        <v>32752</v>
      </c>
      <c r="AZ123" s="3">
        <f t="shared" si="7"/>
        <v>42583</v>
      </c>
      <c r="BA123" s="13">
        <f t="shared" si="9"/>
        <v>2</v>
      </c>
    </row>
    <row r="124" spans="2:53" ht="18" thickBot="1">
      <c r="B124" s="116" t="s">
        <v>145</v>
      </c>
      <c r="C124" s="112">
        <v>1989</v>
      </c>
      <c r="D124" s="15">
        <f t="shared" si="8"/>
        <v>797.7839999999995</v>
      </c>
      <c r="E124" s="113">
        <f>SUMIF('Borç Yapılandırma Verileri'!$B$4:$B$856,B124:$B$445,'Borç Yapılandırma Verileri'!$C$4:$C$1098)</f>
        <v>0</v>
      </c>
      <c r="F124" s="113">
        <f t="shared" si="5"/>
        <v>0</v>
      </c>
      <c r="G124" s="114">
        <f t="shared" si="6"/>
        <v>0</v>
      </c>
      <c r="H124" s="12">
        <v>4.3</v>
      </c>
      <c r="I124" s="3"/>
      <c r="AX124" s="3">
        <v>32782</v>
      </c>
      <c r="AZ124" s="3">
        <f t="shared" si="7"/>
        <v>42583</v>
      </c>
      <c r="BA124" s="13">
        <f t="shared" si="9"/>
        <v>2</v>
      </c>
    </row>
    <row r="125" spans="2:53" ht="18" thickBot="1">
      <c r="B125" s="115" t="s">
        <v>146</v>
      </c>
      <c r="C125" s="112">
        <v>1989</v>
      </c>
      <c r="D125" s="15">
        <f t="shared" si="8"/>
        <v>793.4839999999996</v>
      </c>
      <c r="E125" s="113">
        <f>SUMIF('Borç Yapılandırma Verileri'!$B$4:$B$856,B125:$B$445,'Borç Yapılandırma Verileri'!$C$4:$C$1098)</f>
        <v>0</v>
      </c>
      <c r="F125" s="113">
        <f t="shared" si="5"/>
        <v>0</v>
      </c>
      <c r="G125" s="114">
        <f t="shared" si="6"/>
        <v>0</v>
      </c>
      <c r="H125" s="12">
        <v>3.5</v>
      </c>
      <c r="I125" s="3"/>
      <c r="AX125" s="3">
        <v>32813</v>
      </c>
      <c r="AZ125" s="3">
        <f t="shared" si="7"/>
        <v>42583</v>
      </c>
      <c r="BA125" s="13">
        <f t="shared" si="9"/>
        <v>2</v>
      </c>
    </row>
    <row r="126" spans="2:53" ht="18" thickBot="1">
      <c r="B126" s="116" t="s">
        <v>147</v>
      </c>
      <c r="C126" s="112">
        <v>1989</v>
      </c>
      <c r="D126" s="15">
        <f t="shared" si="8"/>
        <v>789.9839999999996</v>
      </c>
      <c r="E126" s="113">
        <f>SUMIF('Borç Yapılandırma Verileri'!$B$4:$B$856,B126:$B$445,'Borç Yapılandırma Verileri'!$C$4:$C$1098)</f>
        <v>0</v>
      </c>
      <c r="F126" s="113">
        <f t="shared" si="5"/>
        <v>0</v>
      </c>
      <c r="G126" s="114">
        <f t="shared" si="6"/>
        <v>0</v>
      </c>
      <c r="H126" s="12">
        <v>3.3</v>
      </c>
      <c r="I126" s="3"/>
      <c r="AX126" s="3">
        <v>32843</v>
      </c>
      <c r="AZ126" s="3">
        <f t="shared" si="7"/>
        <v>42583</v>
      </c>
      <c r="BA126" s="13">
        <f t="shared" si="9"/>
        <v>2</v>
      </c>
    </row>
    <row r="127" spans="2:53" ht="18" thickBot="1">
      <c r="B127" s="111" t="s">
        <v>148</v>
      </c>
      <c r="C127" s="112">
        <v>1990</v>
      </c>
      <c r="D127" s="15">
        <f t="shared" si="8"/>
        <v>786.6839999999996</v>
      </c>
      <c r="E127" s="113">
        <f>SUMIF('Borç Yapılandırma Verileri'!$B$4:$B$856,B127:$B$445,'Borç Yapılandırma Verileri'!$C$4:$C$1098)</f>
        <v>0</v>
      </c>
      <c r="F127" s="113">
        <f t="shared" si="5"/>
        <v>0</v>
      </c>
      <c r="G127" s="114">
        <f t="shared" si="6"/>
        <v>0</v>
      </c>
      <c r="H127" s="12">
        <v>4.4</v>
      </c>
      <c r="I127" s="3"/>
      <c r="AX127" s="3">
        <v>32874</v>
      </c>
      <c r="AZ127" s="3">
        <f t="shared" si="7"/>
        <v>42583</v>
      </c>
      <c r="BA127" s="13">
        <f t="shared" si="9"/>
        <v>2</v>
      </c>
    </row>
    <row r="128" spans="2:53" ht="18" thickBot="1">
      <c r="B128" s="111" t="s">
        <v>149</v>
      </c>
      <c r="C128" s="112">
        <v>1990</v>
      </c>
      <c r="D128" s="15">
        <f t="shared" si="8"/>
        <v>782.2839999999997</v>
      </c>
      <c r="E128" s="113">
        <f>SUMIF('Borç Yapılandırma Verileri'!$B$4:$B$856,B128:$B$445,'Borç Yapılandırma Verileri'!$C$4:$C$1098)</f>
        <v>0</v>
      </c>
      <c r="F128" s="113">
        <f t="shared" si="5"/>
        <v>0</v>
      </c>
      <c r="G128" s="114">
        <f t="shared" si="6"/>
        <v>0</v>
      </c>
      <c r="H128" s="12">
        <v>5.5</v>
      </c>
      <c r="I128" s="3"/>
      <c r="AX128" s="3">
        <v>32905</v>
      </c>
      <c r="AZ128" s="3">
        <f t="shared" si="7"/>
        <v>42583</v>
      </c>
      <c r="BA128" s="13">
        <f t="shared" si="9"/>
        <v>2</v>
      </c>
    </row>
    <row r="129" spans="2:53" ht="18" thickBot="1">
      <c r="B129" s="115" t="s">
        <v>150</v>
      </c>
      <c r="C129" s="112">
        <v>1990</v>
      </c>
      <c r="D129" s="15">
        <f t="shared" si="8"/>
        <v>776.7839999999997</v>
      </c>
      <c r="E129" s="113">
        <f>SUMIF('Borç Yapılandırma Verileri'!$B$4:$B$856,B129:$B$445,'Borç Yapılandırma Verileri'!$C$4:$C$1098)</f>
        <v>0</v>
      </c>
      <c r="F129" s="113">
        <f t="shared" si="5"/>
        <v>0</v>
      </c>
      <c r="G129" s="114">
        <f t="shared" si="6"/>
        <v>0</v>
      </c>
      <c r="H129" s="12">
        <v>3.6</v>
      </c>
      <c r="I129" s="3"/>
      <c r="AX129" s="3">
        <v>32933</v>
      </c>
      <c r="AZ129" s="3">
        <f t="shared" si="7"/>
        <v>42583</v>
      </c>
      <c r="BA129" s="13">
        <f t="shared" si="9"/>
        <v>2</v>
      </c>
    </row>
    <row r="130" spans="2:53" ht="18" thickBot="1">
      <c r="B130" s="116" t="s">
        <v>151</v>
      </c>
      <c r="C130" s="112">
        <v>1990</v>
      </c>
      <c r="D130" s="15">
        <f t="shared" si="8"/>
        <v>773.1839999999996</v>
      </c>
      <c r="E130" s="113">
        <f>SUMIF('Borç Yapılandırma Verileri'!$B$4:$B$856,B130:$B$445,'Borç Yapılandırma Verileri'!$C$4:$C$1098)</f>
        <v>0</v>
      </c>
      <c r="F130" s="113">
        <f t="shared" si="5"/>
        <v>0</v>
      </c>
      <c r="G130" s="114">
        <f t="shared" si="6"/>
        <v>0</v>
      </c>
      <c r="H130" s="12">
        <v>3.1</v>
      </c>
      <c r="I130" s="3"/>
      <c r="AX130" s="3">
        <v>32964</v>
      </c>
      <c r="AZ130" s="3">
        <f t="shared" si="7"/>
        <v>42583</v>
      </c>
      <c r="BA130" s="13">
        <f t="shared" si="9"/>
        <v>2</v>
      </c>
    </row>
    <row r="131" spans="2:53" ht="18" customHeight="1" thickBot="1">
      <c r="B131" s="115" t="s">
        <v>152</v>
      </c>
      <c r="C131" s="112">
        <v>1990</v>
      </c>
      <c r="D131" s="15">
        <f t="shared" si="8"/>
        <v>770.0839999999996</v>
      </c>
      <c r="E131" s="113">
        <f>SUMIF('Borç Yapılandırma Verileri'!$B$4:$B$856,B131:$B$445,'Borç Yapılandırma Verileri'!$C$4:$C$1098)</f>
        <v>0</v>
      </c>
      <c r="F131" s="113">
        <f t="shared" si="5"/>
        <v>0</v>
      </c>
      <c r="G131" s="114">
        <f t="shared" si="6"/>
        <v>0</v>
      </c>
      <c r="H131" s="12">
        <v>2.3</v>
      </c>
      <c r="I131" s="3"/>
      <c r="AX131" s="3">
        <v>32994</v>
      </c>
      <c r="AZ131" s="3">
        <f t="shared" si="7"/>
        <v>42583</v>
      </c>
      <c r="BA131" s="13">
        <f t="shared" si="9"/>
        <v>2</v>
      </c>
    </row>
    <row r="132" spans="2:53" ht="18" thickBot="1">
      <c r="B132" s="116" t="s">
        <v>153</v>
      </c>
      <c r="C132" s="112">
        <v>1990</v>
      </c>
      <c r="D132" s="15">
        <f t="shared" si="8"/>
        <v>767.7839999999997</v>
      </c>
      <c r="E132" s="113">
        <f>SUMIF('Borç Yapılandırma Verileri'!$B$4:$B$856,B132:$B$445,'Borç Yapılandırma Verileri'!$C$4:$C$1098)</f>
        <v>0</v>
      </c>
      <c r="F132" s="113">
        <f t="shared" si="5"/>
        <v>0</v>
      </c>
      <c r="G132" s="114">
        <f t="shared" si="6"/>
        <v>0</v>
      </c>
      <c r="H132" s="12">
        <v>1.4</v>
      </c>
      <c r="I132" s="3"/>
      <c r="AX132" s="3">
        <v>33025</v>
      </c>
      <c r="AZ132" s="3">
        <f t="shared" si="7"/>
        <v>42583</v>
      </c>
      <c r="BA132" s="13">
        <f t="shared" si="9"/>
        <v>2</v>
      </c>
    </row>
    <row r="133" spans="2:53" ht="18" thickBot="1">
      <c r="B133" s="115" t="s">
        <v>154</v>
      </c>
      <c r="C133" s="112">
        <v>1990</v>
      </c>
      <c r="D133" s="15">
        <f t="shared" si="8"/>
        <v>766.3839999999997</v>
      </c>
      <c r="E133" s="113">
        <f>SUMIF('Borç Yapılandırma Verileri'!$B$4:$B$856,B133:$B$445,'Borç Yapılandırma Verileri'!$C$4:$C$1098)</f>
        <v>0</v>
      </c>
      <c r="F133" s="113">
        <f t="shared" si="5"/>
        <v>0</v>
      </c>
      <c r="G133" s="114">
        <f t="shared" si="6"/>
        <v>0</v>
      </c>
      <c r="H133" s="12">
        <v>1.3</v>
      </c>
      <c r="I133" s="3"/>
      <c r="AX133" s="3">
        <v>33055</v>
      </c>
      <c r="AZ133" s="3">
        <f t="shared" si="7"/>
        <v>42583</v>
      </c>
      <c r="BA133" s="13">
        <f t="shared" si="9"/>
        <v>2</v>
      </c>
    </row>
    <row r="134" spans="2:53" ht="18" thickBot="1">
      <c r="B134" s="116" t="s">
        <v>155</v>
      </c>
      <c r="C134" s="112">
        <v>1990</v>
      </c>
      <c r="D134" s="15">
        <f t="shared" si="8"/>
        <v>765.0839999999997</v>
      </c>
      <c r="E134" s="113">
        <f>SUMIF('Borç Yapılandırma Verileri'!$B$4:$B$856,B134:$B$445,'Borç Yapılandırma Verileri'!$C$4:$C$1098)</f>
        <v>0</v>
      </c>
      <c r="F134" s="113">
        <f t="shared" si="5"/>
        <v>0</v>
      </c>
      <c r="G134" s="114">
        <f t="shared" si="6"/>
        <v>0</v>
      </c>
      <c r="H134" s="12">
        <v>2.5</v>
      </c>
      <c r="I134" s="3"/>
      <c r="AX134" s="3">
        <v>33086</v>
      </c>
      <c r="AZ134" s="3">
        <f t="shared" si="7"/>
        <v>42583</v>
      </c>
      <c r="BA134" s="13">
        <f t="shared" si="9"/>
        <v>2</v>
      </c>
    </row>
    <row r="135" spans="2:53" ht="18" thickBot="1">
      <c r="B135" s="115" t="s">
        <v>156</v>
      </c>
      <c r="C135" s="112">
        <v>1990</v>
      </c>
      <c r="D135" s="15">
        <f t="shared" si="8"/>
        <v>762.5839999999997</v>
      </c>
      <c r="E135" s="113">
        <f>SUMIF('Borç Yapılandırma Verileri'!$B$4:$B$856,B135:$B$445,'Borç Yapılandırma Verileri'!$C$4:$C$1098)</f>
        <v>0</v>
      </c>
      <c r="F135" s="113">
        <f aca="true" t="shared" si="10" ref="F135:F198">IF(E135&gt;0,E135*D135/100,0)</f>
        <v>0</v>
      </c>
      <c r="G135" s="114">
        <f aca="true" t="shared" si="11" ref="G135:G198">E135+F135</f>
        <v>0</v>
      </c>
      <c r="H135" s="12">
        <v>5.3</v>
      </c>
      <c r="I135" s="3"/>
      <c r="AX135" s="3">
        <v>33117</v>
      </c>
      <c r="AZ135" s="3">
        <f aca="true" t="shared" si="12" ref="AZ135:AZ198">$I$3</f>
        <v>42583</v>
      </c>
      <c r="BA135" s="13">
        <f t="shared" si="9"/>
        <v>2</v>
      </c>
    </row>
    <row r="136" spans="2:53" ht="18" thickBot="1">
      <c r="B136" s="116" t="s">
        <v>157</v>
      </c>
      <c r="C136" s="112">
        <v>1990</v>
      </c>
      <c r="D136" s="15">
        <f aca="true" t="shared" si="13" ref="D136:D199">IF(BA136=2,D137+H136,H136)</f>
        <v>757.2839999999998</v>
      </c>
      <c r="E136" s="113">
        <f>SUMIF('Borç Yapılandırma Verileri'!$B$4:$B$856,B136:$B$445,'Borç Yapılandırma Verileri'!$C$4:$C$1098)</f>
        <v>0</v>
      </c>
      <c r="F136" s="113">
        <f t="shared" si="10"/>
        <v>0</v>
      </c>
      <c r="G136" s="114">
        <f t="shared" si="11"/>
        <v>0</v>
      </c>
      <c r="H136" s="12">
        <v>4.9</v>
      </c>
      <c r="I136" s="3"/>
      <c r="AX136" s="3">
        <v>33147</v>
      </c>
      <c r="AZ136" s="3">
        <f t="shared" si="12"/>
        <v>42583</v>
      </c>
      <c r="BA136" s="13">
        <f aca="true" t="shared" si="14" ref="BA136:BA199">IF(AX136=AZ136,1,2)</f>
        <v>2</v>
      </c>
    </row>
    <row r="137" spans="2:53" ht="18" thickBot="1">
      <c r="B137" s="115" t="s">
        <v>158</v>
      </c>
      <c r="C137" s="112">
        <v>1990</v>
      </c>
      <c r="D137" s="15">
        <f t="shared" si="13"/>
        <v>752.3839999999998</v>
      </c>
      <c r="E137" s="113">
        <f>SUMIF('Borç Yapılandırma Verileri'!$B$4:$B$856,B137:$B$445,'Borç Yapılandırma Verileri'!$C$4:$C$1098)</f>
        <v>0</v>
      </c>
      <c r="F137" s="113">
        <f t="shared" si="10"/>
        <v>0</v>
      </c>
      <c r="G137" s="114">
        <f t="shared" si="11"/>
        <v>0</v>
      </c>
      <c r="H137" s="12">
        <v>3.8</v>
      </c>
      <c r="I137" s="3"/>
      <c r="AX137" s="3">
        <v>33178</v>
      </c>
      <c r="AZ137" s="3">
        <f t="shared" si="12"/>
        <v>42583</v>
      </c>
      <c r="BA137" s="13">
        <f t="shared" si="14"/>
        <v>2</v>
      </c>
    </row>
    <row r="138" spans="2:53" ht="18" thickBot="1">
      <c r="B138" s="116" t="s">
        <v>159</v>
      </c>
      <c r="C138" s="112">
        <v>1990</v>
      </c>
      <c r="D138" s="15">
        <f t="shared" si="13"/>
        <v>748.5839999999998</v>
      </c>
      <c r="E138" s="113">
        <f>SUMIF('Borç Yapılandırma Verileri'!$B$4:$B$856,B138:$B$445,'Borç Yapılandırma Verileri'!$C$4:$C$1098)</f>
        <v>0</v>
      </c>
      <c r="F138" s="113">
        <f t="shared" si="10"/>
        <v>0</v>
      </c>
      <c r="G138" s="114">
        <f t="shared" si="11"/>
        <v>0</v>
      </c>
      <c r="H138" s="12">
        <v>2.6</v>
      </c>
      <c r="I138" s="3"/>
      <c r="AX138" s="3">
        <v>33208</v>
      </c>
      <c r="AZ138" s="3">
        <f t="shared" si="12"/>
        <v>42583</v>
      </c>
      <c r="BA138" s="13">
        <f t="shared" si="14"/>
        <v>2</v>
      </c>
    </row>
    <row r="139" spans="2:53" ht="18" thickBot="1">
      <c r="B139" s="111" t="s">
        <v>160</v>
      </c>
      <c r="C139" s="112">
        <v>1991</v>
      </c>
      <c r="D139" s="15">
        <f t="shared" si="13"/>
        <v>745.9839999999998</v>
      </c>
      <c r="E139" s="113">
        <f>SUMIF('Borç Yapılandırma Verileri'!$B$4:$B$856,B139:$B$445,'Borç Yapılandırma Verileri'!$C$4:$C$1098)</f>
        <v>0</v>
      </c>
      <c r="F139" s="113">
        <f t="shared" si="10"/>
        <v>0</v>
      </c>
      <c r="G139" s="114">
        <f t="shared" si="11"/>
        <v>0</v>
      </c>
      <c r="H139" s="12">
        <v>4.6</v>
      </c>
      <c r="I139" s="3"/>
      <c r="AX139" s="3">
        <v>33239</v>
      </c>
      <c r="AZ139" s="3">
        <f t="shared" si="12"/>
        <v>42583</v>
      </c>
      <c r="BA139" s="13">
        <f t="shared" si="14"/>
        <v>2</v>
      </c>
    </row>
    <row r="140" spans="2:53" ht="18" thickBot="1">
      <c r="B140" s="111" t="s">
        <v>161</v>
      </c>
      <c r="C140" s="112">
        <v>1991</v>
      </c>
      <c r="D140" s="15">
        <f t="shared" si="13"/>
        <v>741.3839999999998</v>
      </c>
      <c r="E140" s="113">
        <f>SUMIF('Borç Yapılandırma Verileri'!$B$4:$B$856,B140:$B$445,'Borç Yapılandırma Verileri'!$C$4:$C$1098)</f>
        <v>0</v>
      </c>
      <c r="F140" s="113">
        <f t="shared" si="10"/>
        <v>0</v>
      </c>
      <c r="G140" s="114">
        <f t="shared" si="11"/>
        <v>0</v>
      </c>
      <c r="H140" s="12">
        <v>5.3</v>
      </c>
      <c r="I140" s="3"/>
      <c r="AX140" s="3">
        <v>33270</v>
      </c>
      <c r="AZ140" s="3">
        <f t="shared" si="12"/>
        <v>42583</v>
      </c>
      <c r="BA140" s="13">
        <f t="shared" si="14"/>
        <v>2</v>
      </c>
    </row>
    <row r="141" spans="2:53" ht="15.75" customHeight="1" thickBot="1">
      <c r="B141" s="115" t="s">
        <v>162</v>
      </c>
      <c r="C141" s="112">
        <v>1991</v>
      </c>
      <c r="D141" s="15">
        <f t="shared" si="13"/>
        <v>736.0839999999998</v>
      </c>
      <c r="E141" s="113">
        <f>SUMIF('Borç Yapılandırma Verileri'!$B$4:$B$856,B141:$B$445,'Borç Yapılandırma Verileri'!$C$4:$C$1098)</f>
        <v>0</v>
      </c>
      <c r="F141" s="113">
        <f t="shared" si="10"/>
        <v>0</v>
      </c>
      <c r="G141" s="114">
        <f t="shared" si="11"/>
        <v>0</v>
      </c>
      <c r="H141" s="12">
        <v>4.9</v>
      </c>
      <c r="I141" s="3"/>
      <c r="AX141" s="3">
        <v>33298</v>
      </c>
      <c r="AZ141" s="3">
        <f t="shared" si="12"/>
        <v>42583</v>
      </c>
      <c r="BA141" s="13">
        <f t="shared" si="14"/>
        <v>2</v>
      </c>
    </row>
    <row r="142" spans="2:53" ht="15.75" customHeight="1" thickBot="1">
      <c r="B142" s="116" t="s">
        <v>163</v>
      </c>
      <c r="C142" s="112">
        <v>1991</v>
      </c>
      <c r="D142" s="15">
        <f t="shared" si="13"/>
        <v>731.1839999999999</v>
      </c>
      <c r="E142" s="113">
        <f>SUMIF('Borç Yapılandırma Verileri'!$B$4:$B$856,B142:$B$445,'Borç Yapılandırma Verileri'!$C$4:$C$1098)</f>
        <v>0</v>
      </c>
      <c r="F142" s="113">
        <f t="shared" si="10"/>
        <v>0</v>
      </c>
      <c r="G142" s="114">
        <f t="shared" si="11"/>
        <v>0</v>
      </c>
      <c r="H142" s="12">
        <v>5.4</v>
      </c>
      <c r="I142" s="3"/>
      <c r="AX142" s="3">
        <v>33329</v>
      </c>
      <c r="AZ142" s="3">
        <f t="shared" si="12"/>
        <v>42583</v>
      </c>
      <c r="BA142" s="13">
        <f t="shared" si="14"/>
        <v>2</v>
      </c>
    </row>
    <row r="143" spans="2:53" ht="15.75" customHeight="1" thickBot="1">
      <c r="B143" s="115" t="s">
        <v>164</v>
      </c>
      <c r="C143" s="112">
        <v>1991</v>
      </c>
      <c r="D143" s="15">
        <f t="shared" si="13"/>
        <v>725.7839999999999</v>
      </c>
      <c r="E143" s="113">
        <f>SUMIF('Borç Yapılandırma Verileri'!$B$4:$B$856,B143:$B$445,'Borç Yapılandırma Verileri'!$C$4:$C$1098)</f>
        <v>0</v>
      </c>
      <c r="F143" s="113">
        <f t="shared" si="10"/>
        <v>0</v>
      </c>
      <c r="G143" s="114">
        <f t="shared" si="11"/>
        <v>0</v>
      </c>
      <c r="H143" s="12">
        <v>2.9</v>
      </c>
      <c r="I143" s="3"/>
      <c r="AX143" s="3">
        <v>33359</v>
      </c>
      <c r="AZ143" s="3">
        <f t="shared" si="12"/>
        <v>42583</v>
      </c>
      <c r="BA143" s="13">
        <f t="shared" si="14"/>
        <v>2</v>
      </c>
    </row>
    <row r="144" spans="2:53" ht="15.75" customHeight="1" thickBot="1">
      <c r="B144" s="116" t="s">
        <v>165</v>
      </c>
      <c r="C144" s="112">
        <v>1991</v>
      </c>
      <c r="D144" s="15">
        <f t="shared" si="13"/>
        <v>722.8839999999999</v>
      </c>
      <c r="E144" s="113">
        <f>SUMIF('Borç Yapılandırma Verileri'!$B$4:$B$856,B144:$B$445,'Borç Yapılandırma Verileri'!$C$4:$C$1098)</f>
        <v>0</v>
      </c>
      <c r="F144" s="113">
        <f t="shared" si="10"/>
        <v>0</v>
      </c>
      <c r="G144" s="114">
        <f t="shared" si="11"/>
        <v>0</v>
      </c>
      <c r="H144" s="12">
        <v>1.4</v>
      </c>
      <c r="I144" s="3"/>
      <c r="AX144" s="3">
        <v>33390</v>
      </c>
      <c r="AZ144" s="3">
        <f t="shared" si="12"/>
        <v>42583</v>
      </c>
      <c r="BA144" s="13">
        <f t="shared" si="14"/>
        <v>2</v>
      </c>
    </row>
    <row r="145" spans="2:53" ht="18" thickBot="1">
      <c r="B145" s="115" t="s">
        <v>166</v>
      </c>
      <c r="C145" s="112">
        <v>1991</v>
      </c>
      <c r="D145" s="15">
        <f t="shared" si="13"/>
        <v>721.4839999999999</v>
      </c>
      <c r="E145" s="113">
        <f>SUMIF('Borç Yapılandırma Verileri'!$B$4:$B$856,B145:$B$445,'Borç Yapılandırma Verileri'!$C$4:$C$1098)</f>
        <v>0</v>
      </c>
      <c r="F145" s="113">
        <f t="shared" si="10"/>
        <v>0</v>
      </c>
      <c r="G145" s="114">
        <f t="shared" si="11"/>
        <v>0</v>
      </c>
      <c r="H145" s="12">
        <v>2.2</v>
      </c>
      <c r="I145" s="3"/>
      <c r="AX145" s="3">
        <v>33420</v>
      </c>
      <c r="AZ145" s="3">
        <f t="shared" si="12"/>
        <v>42583</v>
      </c>
      <c r="BA145" s="13">
        <f t="shared" si="14"/>
        <v>2</v>
      </c>
    </row>
    <row r="146" spans="2:53" ht="18" thickBot="1">
      <c r="B146" s="116" t="s">
        <v>167</v>
      </c>
      <c r="C146" s="112">
        <v>1991</v>
      </c>
      <c r="D146" s="15">
        <f t="shared" si="13"/>
        <v>719.2839999999999</v>
      </c>
      <c r="E146" s="113">
        <f>SUMIF('Borç Yapılandırma Verileri'!$B$4:$B$856,B146:$B$445,'Borç Yapılandırma Verileri'!$C$4:$C$1098)</f>
        <v>0</v>
      </c>
      <c r="F146" s="113">
        <f t="shared" si="10"/>
        <v>0</v>
      </c>
      <c r="G146" s="114">
        <f t="shared" si="11"/>
        <v>0</v>
      </c>
      <c r="H146" s="12">
        <v>4.7</v>
      </c>
      <c r="I146" s="3"/>
      <c r="AX146" s="3">
        <v>33451</v>
      </c>
      <c r="AZ146" s="3">
        <f t="shared" si="12"/>
        <v>42583</v>
      </c>
      <c r="BA146" s="13">
        <f t="shared" si="14"/>
        <v>2</v>
      </c>
    </row>
    <row r="147" spans="2:53" ht="18" thickBot="1">
      <c r="B147" s="115" t="s">
        <v>168</v>
      </c>
      <c r="C147" s="112">
        <v>1991</v>
      </c>
      <c r="D147" s="15">
        <f t="shared" si="13"/>
        <v>714.5839999999998</v>
      </c>
      <c r="E147" s="113">
        <f>SUMIF('Borç Yapılandırma Verileri'!$B$4:$B$856,B147:$B$445,'Borç Yapılandırma Verileri'!$C$4:$C$1098)</f>
        <v>0</v>
      </c>
      <c r="F147" s="113">
        <f t="shared" si="10"/>
        <v>0</v>
      </c>
      <c r="G147" s="114">
        <f t="shared" si="11"/>
        <v>0</v>
      </c>
      <c r="H147" s="12">
        <v>4.4</v>
      </c>
      <c r="I147" s="3"/>
      <c r="AX147" s="3">
        <v>33482</v>
      </c>
      <c r="AZ147" s="3">
        <f t="shared" si="12"/>
        <v>42583</v>
      </c>
      <c r="BA147" s="13">
        <f t="shared" si="14"/>
        <v>2</v>
      </c>
    </row>
    <row r="148" spans="2:53" ht="18" thickBot="1">
      <c r="B148" s="116" t="s">
        <v>169</v>
      </c>
      <c r="C148" s="112">
        <v>1991</v>
      </c>
      <c r="D148" s="15">
        <f t="shared" si="13"/>
        <v>710.1839999999999</v>
      </c>
      <c r="E148" s="113">
        <f>SUMIF('Borç Yapılandırma Verileri'!$B$4:$B$856,B148:$B$445,'Borç Yapılandırma Verileri'!$C$4:$C$1098)</f>
        <v>0</v>
      </c>
      <c r="F148" s="113">
        <f t="shared" si="10"/>
        <v>0</v>
      </c>
      <c r="G148" s="114">
        <f t="shared" si="11"/>
        <v>0</v>
      </c>
      <c r="H148" s="12">
        <v>3.5</v>
      </c>
      <c r="I148" s="3"/>
      <c r="AX148" s="3">
        <v>33512</v>
      </c>
      <c r="AZ148" s="3">
        <f t="shared" si="12"/>
        <v>42583</v>
      </c>
      <c r="BA148" s="13">
        <f t="shared" si="14"/>
        <v>2</v>
      </c>
    </row>
    <row r="149" spans="2:53" ht="18" thickBot="1">
      <c r="B149" s="115" t="s">
        <v>170</v>
      </c>
      <c r="C149" s="112">
        <v>1991</v>
      </c>
      <c r="D149" s="15">
        <f t="shared" si="13"/>
        <v>706.6839999999999</v>
      </c>
      <c r="E149" s="113">
        <f>SUMIF('Borç Yapılandırma Verileri'!$B$4:$B$856,B149:$B$445,'Borç Yapılandırma Verileri'!$C$4:$C$1098)</f>
        <v>0</v>
      </c>
      <c r="F149" s="113">
        <f t="shared" si="10"/>
        <v>0</v>
      </c>
      <c r="G149" s="114">
        <f t="shared" si="11"/>
        <v>0</v>
      </c>
      <c r="H149" s="12">
        <v>3.8</v>
      </c>
      <c r="I149" s="3"/>
      <c r="AX149" s="3">
        <v>33543</v>
      </c>
      <c r="AZ149" s="3">
        <f t="shared" si="12"/>
        <v>42583</v>
      </c>
      <c r="BA149" s="13">
        <f t="shared" si="14"/>
        <v>2</v>
      </c>
    </row>
    <row r="150" spans="2:53" ht="18" thickBot="1">
      <c r="B150" s="116" t="s">
        <v>171</v>
      </c>
      <c r="C150" s="112">
        <v>1991</v>
      </c>
      <c r="D150" s="15">
        <f t="shared" si="13"/>
        <v>702.8839999999999</v>
      </c>
      <c r="E150" s="113">
        <f>SUMIF('Borç Yapılandırma Verileri'!$B$4:$B$856,B150:$B$445,'Borç Yapılandırma Verileri'!$C$4:$C$1098)</f>
        <v>0</v>
      </c>
      <c r="F150" s="113">
        <f t="shared" si="10"/>
        <v>0</v>
      </c>
      <c r="G150" s="114">
        <f t="shared" si="11"/>
        <v>0</v>
      </c>
      <c r="H150" s="12">
        <v>4.4</v>
      </c>
      <c r="I150" s="3"/>
      <c r="AX150" s="3">
        <v>33573</v>
      </c>
      <c r="AZ150" s="3">
        <f t="shared" si="12"/>
        <v>42583</v>
      </c>
      <c r="BA150" s="13">
        <f t="shared" si="14"/>
        <v>2</v>
      </c>
    </row>
    <row r="151" spans="2:53" ht="18" thickBot="1">
      <c r="B151" s="111" t="s">
        <v>172</v>
      </c>
      <c r="C151" s="112">
        <v>1992</v>
      </c>
      <c r="D151" s="15">
        <f t="shared" si="13"/>
        <v>698.4839999999999</v>
      </c>
      <c r="E151" s="113">
        <f>SUMIF('Borç Yapılandırma Verileri'!$B$4:$B$856,B151:$B$445,'Borç Yapılandırma Verileri'!$C$4:$C$1098)</f>
        <v>0</v>
      </c>
      <c r="F151" s="113">
        <f t="shared" si="10"/>
        <v>0</v>
      </c>
      <c r="G151" s="114">
        <f t="shared" si="11"/>
        <v>0</v>
      </c>
      <c r="H151" s="12">
        <v>11</v>
      </c>
      <c r="I151" s="3"/>
      <c r="AX151" s="3">
        <v>33604</v>
      </c>
      <c r="AZ151" s="3">
        <f t="shared" si="12"/>
        <v>42583</v>
      </c>
      <c r="BA151" s="13">
        <f t="shared" si="14"/>
        <v>2</v>
      </c>
    </row>
    <row r="152" spans="2:53" ht="18" thickBot="1">
      <c r="B152" s="111" t="s">
        <v>173</v>
      </c>
      <c r="C152" s="112">
        <v>1992</v>
      </c>
      <c r="D152" s="15">
        <f t="shared" si="13"/>
        <v>687.4839999999999</v>
      </c>
      <c r="E152" s="113">
        <f>SUMIF('Borç Yapılandırma Verileri'!$B$4:$B$856,B152:$B$445,'Borç Yapılandırma Verileri'!$C$4:$C$1098)</f>
        <v>0</v>
      </c>
      <c r="F152" s="113">
        <f t="shared" si="10"/>
        <v>0</v>
      </c>
      <c r="G152" s="114">
        <f t="shared" si="11"/>
        <v>0</v>
      </c>
      <c r="H152" s="12">
        <v>5.2</v>
      </c>
      <c r="I152" s="3"/>
      <c r="AX152" s="3">
        <v>33635</v>
      </c>
      <c r="AZ152" s="3">
        <f t="shared" si="12"/>
        <v>42583</v>
      </c>
      <c r="BA152" s="13">
        <f t="shared" si="14"/>
        <v>2</v>
      </c>
    </row>
    <row r="153" spans="2:53" ht="18" thickBot="1">
      <c r="B153" s="115" t="s">
        <v>174</v>
      </c>
      <c r="C153" s="112">
        <v>1992</v>
      </c>
      <c r="D153" s="15">
        <f t="shared" si="13"/>
        <v>682.2839999999999</v>
      </c>
      <c r="E153" s="113">
        <f>SUMIF('Borç Yapılandırma Verileri'!$B$4:$B$856,B153:$B$445,'Borç Yapılandırma Verileri'!$C$4:$C$1098)</f>
        <v>0</v>
      </c>
      <c r="F153" s="113">
        <f t="shared" si="10"/>
        <v>0</v>
      </c>
      <c r="G153" s="114">
        <f t="shared" si="11"/>
        <v>0</v>
      </c>
      <c r="H153" s="12">
        <v>4.3</v>
      </c>
      <c r="I153" s="3"/>
      <c r="AX153" s="3">
        <v>33664</v>
      </c>
      <c r="AZ153" s="3">
        <f t="shared" si="12"/>
        <v>42583</v>
      </c>
      <c r="BA153" s="13">
        <f t="shared" si="14"/>
        <v>2</v>
      </c>
    </row>
    <row r="154" spans="2:53" ht="18" thickBot="1">
      <c r="B154" s="116" t="s">
        <v>175</v>
      </c>
      <c r="C154" s="112">
        <v>1992</v>
      </c>
      <c r="D154" s="15">
        <f t="shared" si="13"/>
        <v>677.9839999999999</v>
      </c>
      <c r="E154" s="113">
        <f>SUMIF('Borç Yapılandırma Verileri'!$B$4:$B$856,B154:$B$445,'Borç Yapılandırma Verileri'!$C$4:$C$1098)</f>
        <v>0</v>
      </c>
      <c r="F154" s="113">
        <f t="shared" si="10"/>
        <v>0</v>
      </c>
      <c r="G154" s="114">
        <f t="shared" si="11"/>
        <v>0</v>
      </c>
      <c r="H154" s="12">
        <v>2.2</v>
      </c>
      <c r="I154" s="3"/>
      <c r="AX154" s="3">
        <v>33695</v>
      </c>
      <c r="AZ154" s="3">
        <f t="shared" si="12"/>
        <v>42583</v>
      </c>
      <c r="BA154" s="13">
        <f t="shared" si="14"/>
        <v>2</v>
      </c>
    </row>
    <row r="155" spans="2:53" ht="18" thickBot="1">
      <c r="B155" s="115" t="s">
        <v>176</v>
      </c>
      <c r="C155" s="112">
        <v>1992</v>
      </c>
      <c r="D155" s="15">
        <f t="shared" si="13"/>
        <v>675.7839999999999</v>
      </c>
      <c r="E155" s="113">
        <f>SUMIF('Borç Yapılandırma Verileri'!$B$4:$B$856,B155:$B$445,'Borç Yapılandırma Verileri'!$C$4:$C$1098)</f>
        <v>0</v>
      </c>
      <c r="F155" s="113">
        <f t="shared" si="10"/>
        <v>0</v>
      </c>
      <c r="G155" s="114">
        <f t="shared" si="11"/>
        <v>0</v>
      </c>
      <c r="H155" s="12">
        <v>0.7</v>
      </c>
      <c r="I155" s="3"/>
      <c r="AX155" s="3">
        <v>33725</v>
      </c>
      <c r="AZ155" s="3">
        <f t="shared" si="12"/>
        <v>42583</v>
      </c>
      <c r="BA155" s="13">
        <f t="shared" si="14"/>
        <v>2</v>
      </c>
    </row>
    <row r="156" spans="2:53" ht="18" thickBot="1">
      <c r="B156" s="116" t="s">
        <v>177</v>
      </c>
      <c r="C156" s="112">
        <v>1992</v>
      </c>
      <c r="D156" s="15">
        <f t="shared" si="13"/>
        <v>675.0839999999998</v>
      </c>
      <c r="E156" s="113">
        <f>SUMIF('Borç Yapılandırma Verileri'!$B$4:$B$856,B156:$B$445,'Borç Yapılandırma Verileri'!$C$4:$C$1098)</f>
        <v>0</v>
      </c>
      <c r="F156" s="113">
        <f t="shared" si="10"/>
        <v>0</v>
      </c>
      <c r="G156" s="114">
        <f t="shared" si="11"/>
        <v>0</v>
      </c>
      <c r="H156" s="12">
        <v>0.2</v>
      </c>
      <c r="I156" s="3"/>
      <c r="AX156" s="3">
        <v>33756</v>
      </c>
      <c r="AZ156" s="3">
        <f t="shared" si="12"/>
        <v>42583</v>
      </c>
      <c r="BA156" s="13">
        <f t="shared" si="14"/>
        <v>2</v>
      </c>
    </row>
    <row r="157" spans="2:53" ht="18" thickBot="1">
      <c r="B157" s="115" t="s">
        <v>178</v>
      </c>
      <c r="C157" s="112">
        <v>1992</v>
      </c>
      <c r="D157" s="15">
        <f t="shared" si="13"/>
        <v>674.8839999999998</v>
      </c>
      <c r="E157" s="113">
        <f>SUMIF('Borç Yapılandırma Verileri'!$B$4:$B$856,B157:$B$445,'Borç Yapılandırma Verileri'!$C$4:$C$1098)</f>
        <v>0</v>
      </c>
      <c r="F157" s="113">
        <f t="shared" si="10"/>
        <v>0</v>
      </c>
      <c r="G157" s="114">
        <f t="shared" si="11"/>
        <v>0</v>
      </c>
      <c r="H157" s="12">
        <v>1.8</v>
      </c>
      <c r="I157" s="3"/>
      <c r="AX157" s="3">
        <v>33786</v>
      </c>
      <c r="AZ157" s="3">
        <f t="shared" si="12"/>
        <v>42583</v>
      </c>
      <c r="BA157" s="13">
        <f t="shared" si="14"/>
        <v>2</v>
      </c>
    </row>
    <row r="158" spans="2:53" ht="18" thickBot="1">
      <c r="B158" s="116" t="s">
        <v>179</v>
      </c>
      <c r="C158" s="112">
        <v>1992</v>
      </c>
      <c r="D158" s="15">
        <f t="shared" si="13"/>
        <v>673.0839999999998</v>
      </c>
      <c r="E158" s="113">
        <f>SUMIF('Borç Yapılandırma Verileri'!$B$4:$B$856,B158:$B$445,'Borç Yapılandırma Verileri'!$C$4:$C$1098)</f>
        <v>0</v>
      </c>
      <c r="F158" s="113">
        <f t="shared" si="10"/>
        <v>0</v>
      </c>
      <c r="G158" s="114">
        <f t="shared" si="11"/>
        <v>0</v>
      </c>
      <c r="H158" s="12">
        <v>4.8</v>
      </c>
      <c r="I158" s="3"/>
      <c r="AX158" s="3">
        <v>33817</v>
      </c>
      <c r="AZ158" s="3">
        <f t="shared" si="12"/>
        <v>42583</v>
      </c>
      <c r="BA158" s="13">
        <f t="shared" si="14"/>
        <v>2</v>
      </c>
    </row>
    <row r="159" spans="2:53" ht="18" customHeight="1" thickBot="1">
      <c r="B159" s="115" t="s">
        <v>180</v>
      </c>
      <c r="C159" s="112">
        <v>1992</v>
      </c>
      <c r="D159" s="15">
        <f t="shared" si="13"/>
        <v>668.2839999999999</v>
      </c>
      <c r="E159" s="113">
        <f>SUMIF('Borç Yapılandırma Verileri'!$B$4:$B$856,B159:$B$445,'Borç Yapılandırma Verileri'!$C$4:$C$1098)</f>
        <v>0</v>
      </c>
      <c r="F159" s="113">
        <f t="shared" si="10"/>
        <v>0</v>
      </c>
      <c r="G159" s="114">
        <f t="shared" si="11"/>
        <v>0</v>
      </c>
      <c r="H159" s="12">
        <v>6.3</v>
      </c>
      <c r="I159" s="3"/>
      <c r="AX159" s="3">
        <v>33848</v>
      </c>
      <c r="AZ159" s="3">
        <f t="shared" si="12"/>
        <v>42583</v>
      </c>
      <c r="BA159" s="13">
        <f t="shared" si="14"/>
        <v>2</v>
      </c>
    </row>
    <row r="160" spans="2:53" ht="18" thickBot="1">
      <c r="B160" s="116" t="s">
        <v>181</v>
      </c>
      <c r="C160" s="112">
        <v>1992</v>
      </c>
      <c r="D160" s="15">
        <f t="shared" si="13"/>
        <v>661.9839999999999</v>
      </c>
      <c r="E160" s="113">
        <f>SUMIF('Borç Yapılandırma Verileri'!$B$4:$B$856,B160:$B$445,'Borç Yapılandırma Verileri'!$C$4:$C$1098)</f>
        <v>0</v>
      </c>
      <c r="F160" s="113">
        <f t="shared" si="10"/>
        <v>0</v>
      </c>
      <c r="G160" s="114">
        <f t="shared" si="11"/>
        <v>0</v>
      </c>
      <c r="H160" s="12">
        <v>5.5</v>
      </c>
      <c r="I160" s="3"/>
      <c r="AX160" s="3">
        <v>33878</v>
      </c>
      <c r="AZ160" s="3">
        <f t="shared" si="12"/>
        <v>42583</v>
      </c>
      <c r="BA160" s="13">
        <f t="shared" si="14"/>
        <v>2</v>
      </c>
    </row>
    <row r="161" spans="2:53" ht="18" thickBot="1">
      <c r="B161" s="115" t="s">
        <v>182</v>
      </c>
      <c r="C161" s="112">
        <v>1992</v>
      </c>
      <c r="D161" s="15">
        <f t="shared" si="13"/>
        <v>656.4839999999999</v>
      </c>
      <c r="E161" s="113">
        <f>SUMIF('Borç Yapılandırma Verileri'!$B$4:$B$856,B161:$B$445,'Borç Yapılandırma Verileri'!$C$4:$C$1098)</f>
        <v>0</v>
      </c>
      <c r="F161" s="113">
        <f t="shared" si="10"/>
        <v>0</v>
      </c>
      <c r="G161" s="114">
        <f t="shared" si="11"/>
        <v>0</v>
      </c>
      <c r="H161" s="12">
        <v>3.5</v>
      </c>
      <c r="I161" s="3"/>
      <c r="AX161" s="3">
        <v>33909</v>
      </c>
      <c r="AZ161" s="3">
        <f t="shared" si="12"/>
        <v>42583</v>
      </c>
      <c r="BA161" s="13">
        <f t="shared" si="14"/>
        <v>2</v>
      </c>
    </row>
    <row r="162" spans="2:53" ht="15.75" customHeight="1" thickBot="1">
      <c r="B162" s="116" t="s">
        <v>183</v>
      </c>
      <c r="C162" s="112">
        <v>1992</v>
      </c>
      <c r="D162" s="15">
        <f t="shared" si="13"/>
        <v>652.9839999999999</v>
      </c>
      <c r="E162" s="113">
        <f>SUMIF('Borç Yapılandırma Verileri'!$B$4:$B$856,B162:$B$445,'Borç Yapılandırma Verileri'!$C$4:$C$1098)</f>
        <v>0</v>
      </c>
      <c r="F162" s="113">
        <f t="shared" si="10"/>
        <v>0</v>
      </c>
      <c r="G162" s="114">
        <f t="shared" si="11"/>
        <v>0</v>
      </c>
      <c r="H162" s="12">
        <v>3.6</v>
      </c>
      <c r="I162" s="3"/>
      <c r="AX162" s="3">
        <v>33939</v>
      </c>
      <c r="AZ162" s="3">
        <f t="shared" si="12"/>
        <v>42583</v>
      </c>
      <c r="BA162" s="13">
        <f t="shared" si="14"/>
        <v>2</v>
      </c>
    </row>
    <row r="163" spans="2:53" ht="15.75" customHeight="1" thickBot="1">
      <c r="B163" s="111" t="s">
        <v>184</v>
      </c>
      <c r="C163" s="112">
        <v>1993</v>
      </c>
      <c r="D163" s="15">
        <f t="shared" si="13"/>
        <v>649.3839999999999</v>
      </c>
      <c r="E163" s="113">
        <f>SUMIF('Borç Yapılandırma Verileri'!$B$4:$B$856,B163:$B$445,'Borç Yapılandırma Verileri'!$C$4:$C$1098)</f>
        <v>0</v>
      </c>
      <c r="F163" s="113">
        <f t="shared" si="10"/>
        <v>0</v>
      </c>
      <c r="G163" s="114">
        <f t="shared" si="11"/>
        <v>0</v>
      </c>
      <c r="H163" s="12">
        <v>5</v>
      </c>
      <c r="I163" s="3"/>
      <c r="AX163" s="3">
        <v>33970</v>
      </c>
      <c r="AZ163" s="3">
        <f t="shared" si="12"/>
        <v>42583</v>
      </c>
      <c r="BA163" s="13">
        <f t="shared" si="14"/>
        <v>2</v>
      </c>
    </row>
    <row r="164" spans="2:53" ht="15.75" customHeight="1" thickBot="1">
      <c r="B164" s="111" t="s">
        <v>185</v>
      </c>
      <c r="C164" s="112">
        <v>1993</v>
      </c>
      <c r="D164" s="15">
        <f t="shared" si="13"/>
        <v>644.3839999999999</v>
      </c>
      <c r="E164" s="113">
        <f>SUMIF('Borç Yapılandırma Verileri'!$B$4:$B$856,B164:$B$445,'Borç Yapılandırma Verileri'!$C$4:$C$1098)</f>
        <v>0</v>
      </c>
      <c r="F164" s="113">
        <f t="shared" si="10"/>
        <v>0</v>
      </c>
      <c r="G164" s="114">
        <f t="shared" si="11"/>
        <v>0</v>
      </c>
      <c r="H164" s="12">
        <v>5.2</v>
      </c>
      <c r="I164" s="3"/>
      <c r="AX164" s="3">
        <v>34001</v>
      </c>
      <c r="AZ164" s="3">
        <f t="shared" si="12"/>
        <v>42583</v>
      </c>
      <c r="BA164" s="13">
        <f t="shared" si="14"/>
        <v>2</v>
      </c>
    </row>
    <row r="165" spans="2:53" ht="15.75" customHeight="1" thickBot="1">
      <c r="B165" s="115" t="s">
        <v>186</v>
      </c>
      <c r="C165" s="112">
        <v>1993</v>
      </c>
      <c r="D165" s="15">
        <f t="shared" si="13"/>
        <v>639.1839999999999</v>
      </c>
      <c r="E165" s="113">
        <f>SUMIF('Borç Yapılandırma Verileri'!$B$4:$B$856,B165:$B$445,'Borç Yapılandırma Verileri'!$C$4:$C$1098)</f>
        <v>0</v>
      </c>
      <c r="F165" s="113">
        <f t="shared" si="10"/>
        <v>0</v>
      </c>
      <c r="G165" s="114">
        <f t="shared" si="11"/>
        <v>0</v>
      </c>
      <c r="H165" s="12">
        <v>4.8</v>
      </c>
      <c r="I165" s="3"/>
      <c r="AX165" s="3">
        <v>34029</v>
      </c>
      <c r="AZ165" s="3">
        <f t="shared" si="12"/>
        <v>42583</v>
      </c>
      <c r="BA165" s="13">
        <f t="shared" si="14"/>
        <v>2</v>
      </c>
    </row>
    <row r="166" spans="2:53" ht="18" thickBot="1">
      <c r="B166" s="116" t="s">
        <v>187</v>
      </c>
      <c r="C166" s="112">
        <v>1993</v>
      </c>
      <c r="D166" s="15">
        <f t="shared" si="13"/>
        <v>634.3839999999999</v>
      </c>
      <c r="E166" s="113">
        <f>SUMIF('Borç Yapılandırma Verileri'!$B$4:$B$856,B166:$B$445,'Borç Yapılandırma Verileri'!$C$4:$C$1098)</f>
        <v>0</v>
      </c>
      <c r="F166" s="113">
        <f t="shared" si="10"/>
        <v>0</v>
      </c>
      <c r="G166" s="114">
        <f t="shared" si="11"/>
        <v>0</v>
      </c>
      <c r="H166" s="12">
        <v>2.6</v>
      </c>
      <c r="I166" s="3"/>
      <c r="AX166" s="3">
        <v>34060</v>
      </c>
      <c r="AZ166" s="3">
        <f t="shared" si="12"/>
        <v>42583</v>
      </c>
      <c r="BA166" s="13">
        <f t="shared" si="14"/>
        <v>2</v>
      </c>
    </row>
    <row r="167" spans="2:53" ht="18" thickBot="1">
      <c r="B167" s="115" t="s">
        <v>188</v>
      </c>
      <c r="C167" s="112">
        <v>1993</v>
      </c>
      <c r="D167" s="15">
        <f t="shared" si="13"/>
        <v>631.7839999999999</v>
      </c>
      <c r="E167" s="113">
        <f>SUMIF('Borç Yapılandırma Verileri'!$B$4:$B$856,B167:$B$445,'Borç Yapılandırma Verileri'!$C$4:$C$1098)</f>
        <v>0</v>
      </c>
      <c r="F167" s="113">
        <f t="shared" si="10"/>
        <v>0</v>
      </c>
      <c r="G167" s="114">
        <f t="shared" si="11"/>
        <v>0</v>
      </c>
      <c r="H167" s="12">
        <v>2.9</v>
      </c>
      <c r="I167" s="3"/>
      <c r="AX167" s="3">
        <v>34090</v>
      </c>
      <c r="AZ167" s="3">
        <f t="shared" si="12"/>
        <v>42583</v>
      </c>
      <c r="BA167" s="13">
        <f t="shared" si="14"/>
        <v>2</v>
      </c>
    </row>
    <row r="168" spans="2:53" ht="18" thickBot="1">
      <c r="B168" s="116" t="s">
        <v>189</v>
      </c>
      <c r="C168" s="112">
        <v>1993</v>
      </c>
      <c r="D168" s="15">
        <f t="shared" si="13"/>
        <v>628.8839999999999</v>
      </c>
      <c r="E168" s="113">
        <f>SUMIF('Borç Yapılandırma Verileri'!$B$4:$B$856,B168:$B$445,'Borç Yapılandırma Verileri'!$C$4:$C$1098)</f>
        <v>0</v>
      </c>
      <c r="F168" s="113">
        <f t="shared" si="10"/>
        <v>0</v>
      </c>
      <c r="G168" s="114">
        <f t="shared" si="11"/>
        <v>0</v>
      </c>
      <c r="H168" s="12">
        <v>2.3</v>
      </c>
      <c r="I168" s="3"/>
      <c r="AX168" s="3">
        <v>34121</v>
      </c>
      <c r="AZ168" s="3">
        <f t="shared" si="12"/>
        <v>42583</v>
      </c>
      <c r="BA168" s="13">
        <f t="shared" si="14"/>
        <v>2</v>
      </c>
    </row>
    <row r="169" spans="2:53" ht="18" thickBot="1">
      <c r="B169" s="115" t="s">
        <v>190</v>
      </c>
      <c r="C169" s="112">
        <v>1993</v>
      </c>
      <c r="D169" s="15">
        <f t="shared" si="13"/>
        <v>626.584</v>
      </c>
      <c r="E169" s="113">
        <f>SUMIF('Borç Yapılandırma Verileri'!$B$4:$B$856,B169:$B$445,'Borç Yapılandırma Verileri'!$C$4:$C$1098)</f>
        <v>0</v>
      </c>
      <c r="F169" s="113">
        <f t="shared" si="10"/>
        <v>0</v>
      </c>
      <c r="G169" s="114">
        <f t="shared" si="11"/>
        <v>0</v>
      </c>
      <c r="H169" s="12">
        <v>4.7</v>
      </c>
      <c r="I169" s="3"/>
      <c r="AX169" s="3">
        <v>34151</v>
      </c>
      <c r="AZ169" s="3">
        <f t="shared" si="12"/>
        <v>42583</v>
      </c>
      <c r="BA169" s="13">
        <f t="shared" si="14"/>
        <v>2</v>
      </c>
    </row>
    <row r="170" spans="2:53" ht="18" thickBot="1">
      <c r="B170" s="116" t="s">
        <v>191</v>
      </c>
      <c r="C170" s="112">
        <v>1993</v>
      </c>
      <c r="D170" s="15">
        <f t="shared" si="13"/>
        <v>621.8839999999999</v>
      </c>
      <c r="E170" s="113">
        <f>SUMIF('Borç Yapılandırma Verileri'!$B$4:$B$856,B170:$B$445,'Borç Yapılandırma Verileri'!$C$4:$C$1098)</f>
        <v>0</v>
      </c>
      <c r="F170" s="113">
        <f t="shared" si="10"/>
        <v>0</v>
      </c>
      <c r="G170" s="114">
        <f t="shared" si="11"/>
        <v>0</v>
      </c>
      <c r="H170" s="12">
        <v>3.8</v>
      </c>
      <c r="I170" s="3"/>
      <c r="AX170" s="3">
        <v>34182</v>
      </c>
      <c r="AZ170" s="3">
        <f t="shared" si="12"/>
        <v>42583</v>
      </c>
      <c r="BA170" s="13">
        <f t="shared" si="14"/>
        <v>2</v>
      </c>
    </row>
    <row r="171" spans="2:53" ht="18" thickBot="1">
      <c r="B171" s="115" t="s">
        <v>192</v>
      </c>
      <c r="C171" s="112">
        <v>1993</v>
      </c>
      <c r="D171" s="15">
        <f t="shared" si="13"/>
        <v>618.084</v>
      </c>
      <c r="E171" s="113">
        <f>SUMIF('Borç Yapılandırma Verileri'!$B$4:$B$856,B171:$B$445,'Borç Yapılandırma Verileri'!$C$4:$C$1098)</f>
        <v>0</v>
      </c>
      <c r="F171" s="113">
        <f t="shared" si="10"/>
        <v>0</v>
      </c>
      <c r="G171" s="114">
        <f t="shared" si="11"/>
        <v>0</v>
      </c>
      <c r="H171" s="12">
        <v>4</v>
      </c>
      <c r="I171" s="3"/>
      <c r="AX171" s="3">
        <v>34213</v>
      </c>
      <c r="AZ171" s="3">
        <f t="shared" si="12"/>
        <v>42583</v>
      </c>
      <c r="BA171" s="13">
        <f t="shared" si="14"/>
        <v>2</v>
      </c>
    </row>
    <row r="172" spans="2:53" ht="18" thickBot="1">
      <c r="B172" s="116" t="s">
        <v>193</v>
      </c>
      <c r="C172" s="112">
        <v>1993</v>
      </c>
      <c r="D172" s="15">
        <f t="shared" si="13"/>
        <v>614.084</v>
      </c>
      <c r="E172" s="113">
        <f>SUMIF('Borç Yapılandırma Verileri'!$B$4:$B$856,B172:$B$445,'Borç Yapılandırma Verileri'!$C$4:$C$1098)</f>
        <v>0</v>
      </c>
      <c r="F172" s="113">
        <f t="shared" si="10"/>
        <v>0</v>
      </c>
      <c r="G172" s="114">
        <f t="shared" si="11"/>
        <v>0</v>
      </c>
      <c r="H172" s="12">
        <v>3.6</v>
      </c>
      <c r="I172" s="3"/>
      <c r="AX172" s="3">
        <v>34243</v>
      </c>
      <c r="AZ172" s="3">
        <f t="shared" si="12"/>
        <v>42583</v>
      </c>
      <c r="BA172" s="13">
        <f t="shared" si="14"/>
        <v>2</v>
      </c>
    </row>
    <row r="173" spans="2:53" ht="18" thickBot="1">
      <c r="B173" s="115" t="s">
        <v>194</v>
      </c>
      <c r="C173" s="112">
        <v>1993</v>
      </c>
      <c r="D173" s="15">
        <f t="shared" si="13"/>
        <v>610.4839999999999</v>
      </c>
      <c r="E173" s="113">
        <f>SUMIF('Borç Yapılandırma Verileri'!$B$4:$B$856,B173:$B$445,'Borç Yapılandırma Verileri'!$C$4:$C$1098)</f>
        <v>0</v>
      </c>
      <c r="F173" s="113">
        <f t="shared" si="10"/>
        <v>0</v>
      </c>
      <c r="G173" s="114">
        <f t="shared" si="11"/>
        <v>0</v>
      </c>
      <c r="H173" s="12">
        <v>6.4</v>
      </c>
      <c r="I173" s="3"/>
      <c r="AX173" s="3">
        <v>34274</v>
      </c>
      <c r="AZ173" s="3">
        <f t="shared" si="12"/>
        <v>42583</v>
      </c>
      <c r="BA173" s="13">
        <f t="shared" si="14"/>
        <v>2</v>
      </c>
    </row>
    <row r="174" spans="2:53" ht="18" thickBot="1">
      <c r="B174" s="116" t="s">
        <v>195</v>
      </c>
      <c r="C174" s="112">
        <v>1993</v>
      </c>
      <c r="D174" s="15">
        <f t="shared" si="13"/>
        <v>604.084</v>
      </c>
      <c r="E174" s="113">
        <f>SUMIF('Borç Yapılandırma Verileri'!$B$4:$B$856,B174:$B$445,'Borç Yapılandırma Verileri'!$C$4:$C$1098)</f>
        <v>0</v>
      </c>
      <c r="F174" s="113">
        <f t="shared" si="10"/>
        <v>0</v>
      </c>
      <c r="G174" s="114">
        <f t="shared" si="11"/>
        <v>0</v>
      </c>
      <c r="H174" s="12">
        <v>2.9</v>
      </c>
      <c r="I174" s="3"/>
      <c r="AX174" s="3">
        <v>34304</v>
      </c>
      <c r="AZ174" s="3">
        <f t="shared" si="12"/>
        <v>42583</v>
      </c>
      <c r="BA174" s="13">
        <f t="shared" si="14"/>
        <v>2</v>
      </c>
    </row>
    <row r="175" spans="2:53" ht="18" thickBot="1">
      <c r="B175" s="111" t="s">
        <v>196</v>
      </c>
      <c r="C175" s="112">
        <v>1994</v>
      </c>
      <c r="D175" s="15">
        <f t="shared" si="13"/>
        <v>601.184</v>
      </c>
      <c r="E175" s="113">
        <f>SUMIF('Borç Yapılandırma Verileri'!$B$4:$B$856,B175:$B$445,'Borç Yapılandırma Verileri'!$C$4:$C$1098)</f>
        <v>0</v>
      </c>
      <c r="F175" s="113">
        <f t="shared" si="10"/>
        <v>0</v>
      </c>
      <c r="G175" s="114">
        <f t="shared" si="11"/>
        <v>0</v>
      </c>
      <c r="H175" s="12">
        <v>5.3</v>
      </c>
      <c r="I175" s="3"/>
      <c r="AX175" s="3">
        <v>34335</v>
      </c>
      <c r="AZ175" s="3">
        <f t="shared" si="12"/>
        <v>42583</v>
      </c>
      <c r="BA175" s="13">
        <f t="shared" si="14"/>
        <v>2</v>
      </c>
    </row>
    <row r="176" spans="2:53" ht="18" thickBot="1">
      <c r="B176" s="111" t="s">
        <v>197</v>
      </c>
      <c r="C176" s="112">
        <v>1994</v>
      </c>
      <c r="D176" s="15">
        <f t="shared" si="13"/>
        <v>595.884</v>
      </c>
      <c r="E176" s="113">
        <f>SUMIF('Borç Yapılandırma Verileri'!$B$4:$B$856,B176:$B$445,'Borç Yapılandırma Verileri'!$C$4:$C$1098)</f>
        <v>0</v>
      </c>
      <c r="F176" s="113">
        <f t="shared" si="10"/>
        <v>0</v>
      </c>
      <c r="G176" s="114">
        <f t="shared" si="11"/>
        <v>0</v>
      </c>
      <c r="H176" s="12">
        <v>10.1</v>
      </c>
      <c r="I176" s="3"/>
      <c r="AX176" s="3">
        <v>34366</v>
      </c>
      <c r="AZ176" s="3">
        <f t="shared" si="12"/>
        <v>42583</v>
      </c>
      <c r="BA176" s="13">
        <f t="shared" si="14"/>
        <v>2</v>
      </c>
    </row>
    <row r="177" spans="2:53" ht="18" customHeight="1" thickBot="1">
      <c r="B177" s="115" t="s">
        <v>198</v>
      </c>
      <c r="C177" s="112">
        <v>1994</v>
      </c>
      <c r="D177" s="15">
        <f t="shared" si="13"/>
        <v>585.784</v>
      </c>
      <c r="E177" s="113">
        <f>SUMIF('Borç Yapılandırma Verileri'!$B$4:$B$856,B177:$B$445,'Borç Yapılandırma Verileri'!$C$4:$C$1098)</f>
        <v>0</v>
      </c>
      <c r="F177" s="113">
        <f t="shared" si="10"/>
        <v>0</v>
      </c>
      <c r="G177" s="114">
        <f t="shared" si="11"/>
        <v>0</v>
      </c>
      <c r="H177" s="12">
        <v>8.5</v>
      </c>
      <c r="I177" s="3"/>
      <c r="AX177" s="3">
        <v>34394</v>
      </c>
      <c r="AZ177" s="3">
        <f t="shared" si="12"/>
        <v>42583</v>
      </c>
      <c r="BA177" s="13">
        <f t="shared" si="14"/>
        <v>2</v>
      </c>
    </row>
    <row r="178" spans="2:53" ht="18" thickBot="1">
      <c r="B178" s="116" t="s">
        <v>199</v>
      </c>
      <c r="C178" s="112">
        <v>1994</v>
      </c>
      <c r="D178" s="15">
        <f t="shared" si="13"/>
        <v>577.284</v>
      </c>
      <c r="E178" s="113">
        <f>SUMIF('Borç Yapılandırma Verileri'!$B$4:$B$856,B178:$B$445,'Borç Yapılandırma Verileri'!$C$4:$C$1098)</f>
        <v>0</v>
      </c>
      <c r="F178" s="113">
        <f t="shared" si="10"/>
        <v>0</v>
      </c>
      <c r="G178" s="114">
        <f t="shared" si="11"/>
        <v>0</v>
      </c>
      <c r="H178" s="12">
        <v>32.8</v>
      </c>
      <c r="I178" s="3"/>
      <c r="AX178" s="3">
        <v>34425</v>
      </c>
      <c r="AZ178" s="3">
        <f t="shared" si="12"/>
        <v>42583</v>
      </c>
      <c r="BA178" s="13">
        <f t="shared" si="14"/>
        <v>2</v>
      </c>
    </row>
    <row r="179" spans="2:53" ht="18" thickBot="1">
      <c r="B179" s="115" t="s">
        <v>200</v>
      </c>
      <c r="C179" s="112">
        <v>1994</v>
      </c>
      <c r="D179" s="15">
        <f t="shared" si="13"/>
        <v>544.484</v>
      </c>
      <c r="E179" s="113">
        <f>SUMIF('Borç Yapılandırma Verileri'!$B$4:$B$856,B179:$B$445,'Borç Yapılandırma Verileri'!$C$4:$C$1098)</f>
        <v>0</v>
      </c>
      <c r="F179" s="113">
        <f t="shared" si="10"/>
        <v>0</v>
      </c>
      <c r="G179" s="114">
        <f t="shared" si="11"/>
        <v>0</v>
      </c>
      <c r="H179" s="12">
        <v>9</v>
      </c>
      <c r="I179" s="3"/>
      <c r="AX179" s="3">
        <v>34455</v>
      </c>
      <c r="AZ179" s="3">
        <f t="shared" si="12"/>
        <v>42583</v>
      </c>
      <c r="BA179" s="13">
        <f t="shared" si="14"/>
        <v>2</v>
      </c>
    </row>
    <row r="180" spans="2:53" ht="18" thickBot="1">
      <c r="B180" s="116" t="s">
        <v>201</v>
      </c>
      <c r="C180" s="112">
        <v>1994</v>
      </c>
      <c r="D180" s="15">
        <f t="shared" si="13"/>
        <v>535.484</v>
      </c>
      <c r="E180" s="113">
        <f>SUMIF('Borç Yapılandırma Verileri'!$B$4:$B$856,B180:$B$445,'Borç Yapılandırma Verileri'!$C$4:$C$1098)</f>
        <v>0</v>
      </c>
      <c r="F180" s="113">
        <f t="shared" si="10"/>
        <v>0</v>
      </c>
      <c r="G180" s="114">
        <f t="shared" si="11"/>
        <v>0</v>
      </c>
      <c r="H180" s="12">
        <v>1.9</v>
      </c>
      <c r="I180" s="3"/>
      <c r="AX180" s="3">
        <v>34486</v>
      </c>
      <c r="AZ180" s="3">
        <f t="shared" si="12"/>
        <v>42583</v>
      </c>
      <c r="BA180" s="13">
        <f t="shared" si="14"/>
        <v>2</v>
      </c>
    </row>
    <row r="181" spans="2:53" ht="18" thickBot="1">
      <c r="B181" s="115" t="s">
        <v>202</v>
      </c>
      <c r="C181" s="112">
        <v>1994</v>
      </c>
      <c r="D181" s="15">
        <f t="shared" si="13"/>
        <v>533.5840000000001</v>
      </c>
      <c r="E181" s="113">
        <f>SUMIF('Borç Yapılandırma Verileri'!$B$4:$B$856,B181:$B$445,'Borç Yapılandırma Verileri'!$C$4:$C$1098)</f>
        <v>0</v>
      </c>
      <c r="F181" s="113">
        <f t="shared" si="10"/>
        <v>0</v>
      </c>
      <c r="G181" s="114">
        <f t="shared" si="11"/>
        <v>0</v>
      </c>
      <c r="H181" s="12">
        <v>0.9</v>
      </c>
      <c r="I181" s="3"/>
      <c r="AX181" s="3">
        <v>34516</v>
      </c>
      <c r="AZ181" s="3">
        <f t="shared" si="12"/>
        <v>42583</v>
      </c>
      <c r="BA181" s="13">
        <f t="shared" si="14"/>
        <v>2</v>
      </c>
    </row>
    <row r="182" spans="2:53" ht="18" thickBot="1">
      <c r="B182" s="116" t="s">
        <v>203</v>
      </c>
      <c r="C182" s="112">
        <v>1994</v>
      </c>
      <c r="D182" s="15">
        <f t="shared" si="13"/>
        <v>532.6840000000001</v>
      </c>
      <c r="E182" s="113">
        <f>SUMIF('Borç Yapılandırma Verileri'!$B$4:$B$856,B182:$B$445,'Borç Yapılandırma Verileri'!$C$4:$C$1098)</f>
        <v>0</v>
      </c>
      <c r="F182" s="113">
        <f t="shared" si="10"/>
        <v>0</v>
      </c>
      <c r="G182" s="114">
        <f t="shared" si="11"/>
        <v>0</v>
      </c>
      <c r="H182" s="12">
        <v>2.7</v>
      </c>
      <c r="I182" s="3"/>
      <c r="AX182" s="3">
        <v>34547</v>
      </c>
      <c r="AZ182" s="3">
        <f t="shared" si="12"/>
        <v>42583</v>
      </c>
      <c r="BA182" s="13">
        <f t="shared" si="14"/>
        <v>2</v>
      </c>
    </row>
    <row r="183" spans="2:53" ht="18" thickBot="1">
      <c r="B183" s="115" t="s">
        <v>204</v>
      </c>
      <c r="C183" s="112">
        <v>1994</v>
      </c>
      <c r="D183" s="15">
        <f t="shared" si="13"/>
        <v>529.984</v>
      </c>
      <c r="E183" s="113">
        <f>SUMIF('Borç Yapılandırma Verileri'!$B$4:$B$856,B183:$B$445,'Borç Yapılandırma Verileri'!$C$4:$C$1098)</f>
        <v>0</v>
      </c>
      <c r="F183" s="113">
        <f t="shared" si="10"/>
        <v>0</v>
      </c>
      <c r="G183" s="114">
        <f t="shared" si="11"/>
        <v>0</v>
      </c>
      <c r="H183" s="12">
        <v>5.4</v>
      </c>
      <c r="I183" s="3"/>
      <c r="AX183" s="3">
        <v>34578</v>
      </c>
      <c r="AZ183" s="3">
        <f t="shared" si="12"/>
        <v>42583</v>
      </c>
      <c r="BA183" s="13">
        <f t="shared" si="14"/>
        <v>2</v>
      </c>
    </row>
    <row r="184" spans="2:53" ht="18" thickBot="1">
      <c r="B184" s="116" t="s">
        <v>205</v>
      </c>
      <c r="C184" s="112">
        <v>1994</v>
      </c>
      <c r="D184" s="15">
        <f t="shared" si="13"/>
        <v>524.5840000000001</v>
      </c>
      <c r="E184" s="113">
        <f>SUMIF('Borç Yapılandırma Verileri'!$B$4:$B$856,B184:$B$445,'Borç Yapılandırma Verileri'!$C$4:$C$1098)</f>
        <v>0</v>
      </c>
      <c r="F184" s="113">
        <f t="shared" si="10"/>
        <v>0</v>
      </c>
      <c r="G184" s="114">
        <f t="shared" si="11"/>
        <v>0</v>
      </c>
      <c r="H184" s="12">
        <v>6.9</v>
      </c>
      <c r="I184" s="3"/>
      <c r="AX184" s="3">
        <v>34608</v>
      </c>
      <c r="AZ184" s="3">
        <f t="shared" si="12"/>
        <v>42583</v>
      </c>
      <c r="BA184" s="13">
        <f t="shared" si="14"/>
        <v>2</v>
      </c>
    </row>
    <row r="185" spans="2:53" ht="18" thickBot="1">
      <c r="B185" s="115" t="s">
        <v>206</v>
      </c>
      <c r="C185" s="112">
        <v>1994</v>
      </c>
      <c r="D185" s="15">
        <f t="shared" si="13"/>
        <v>517.6840000000001</v>
      </c>
      <c r="E185" s="113">
        <f>SUMIF('Borç Yapılandırma Verileri'!$B$4:$B$856,B185:$B$445,'Borç Yapılandırma Verileri'!$C$4:$C$1098)</f>
        <v>0</v>
      </c>
      <c r="F185" s="113">
        <f t="shared" si="10"/>
        <v>0</v>
      </c>
      <c r="G185" s="114">
        <f t="shared" si="11"/>
        <v>0</v>
      </c>
      <c r="H185" s="12">
        <v>6.4</v>
      </c>
      <c r="I185" s="3"/>
      <c r="AX185" s="3">
        <v>34639</v>
      </c>
      <c r="AZ185" s="3">
        <f t="shared" si="12"/>
        <v>42583</v>
      </c>
      <c r="BA185" s="13">
        <f t="shared" si="14"/>
        <v>2</v>
      </c>
    </row>
    <row r="186" spans="2:53" ht="18" thickBot="1">
      <c r="B186" s="116" t="s">
        <v>207</v>
      </c>
      <c r="C186" s="112">
        <v>1994</v>
      </c>
      <c r="D186" s="15">
        <f t="shared" si="13"/>
        <v>511.2840000000001</v>
      </c>
      <c r="E186" s="113">
        <f>SUMIF('Borç Yapılandırma Verileri'!$B$4:$B$856,B186:$B$445,'Borç Yapılandırma Verileri'!$C$4:$C$1098)</f>
        <v>0</v>
      </c>
      <c r="F186" s="113">
        <f t="shared" si="10"/>
        <v>0</v>
      </c>
      <c r="G186" s="114">
        <f t="shared" si="11"/>
        <v>0</v>
      </c>
      <c r="H186" s="12">
        <v>8.3</v>
      </c>
      <c r="I186" s="3"/>
      <c r="AX186" s="3">
        <v>34669</v>
      </c>
      <c r="AZ186" s="3">
        <f t="shared" si="12"/>
        <v>42583</v>
      </c>
      <c r="BA186" s="13">
        <f t="shared" si="14"/>
        <v>2</v>
      </c>
    </row>
    <row r="187" spans="2:53" ht="18" thickBot="1">
      <c r="B187" s="111" t="s">
        <v>208</v>
      </c>
      <c r="C187" s="112">
        <v>1995</v>
      </c>
      <c r="D187" s="15">
        <f t="shared" si="13"/>
        <v>502.9840000000001</v>
      </c>
      <c r="E187" s="113">
        <f>SUMIF('Borç Yapılandırma Verileri'!$B$4:$B$856,B187:$B$445,'Borç Yapılandırma Verileri'!$C$4:$C$1098)</f>
        <v>0</v>
      </c>
      <c r="F187" s="113">
        <f t="shared" si="10"/>
        <v>0</v>
      </c>
      <c r="G187" s="114">
        <f t="shared" si="11"/>
        <v>0</v>
      </c>
      <c r="H187" s="12">
        <v>8.4</v>
      </c>
      <c r="I187" s="3"/>
      <c r="AX187" s="3">
        <v>34700</v>
      </c>
      <c r="AZ187" s="3">
        <f t="shared" si="12"/>
        <v>42583</v>
      </c>
      <c r="BA187" s="13">
        <f t="shared" si="14"/>
        <v>2</v>
      </c>
    </row>
    <row r="188" spans="2:53" ht="18" thickBot="1">
      <c r="B188" s="111" t="s">
        <v>209</v>
      </c>
      <c r="C188" s="112">
        <v>1995</v>
      </c>
      <c r="D188" s="15">
        <f t="shared" si="13"/>
        <v>494.5840000000001</v>
      </c>
      <c r="E188" s="113">
        <f>SUMIF('Borç Yapılandırma Verileri'!$B$4:$B$856,B188:$B$445,'Borç Yapılandırma Verileri'!$C$4:$C$1098)</f>
        <v>0</v>
      </c>
      <c r="F188" s="113">
        <f t="shared" si="10"/>
        <v>0</v>
      </c>
      <c r="G188" s="114">
        <f t="shared" si="11"/>
        <v>0</v>
      </c>
      <c r="H188" s="12">
        <v>7</v>
      </c>
      <c r="I188" s="3"/>
      <c r="AX188" s="3">
        <v>34731</v>
      </c>
      <c r="AZ188" s="3">
        <f t="shared" si="12"/>
        <v>42583</v>
      </c>
      <c r="BA188" s="13">
        <f t="shared" si="14"/>
        <v>2</v>
      </c>
    </row>
    <row r="189" spans="2:53" ht="18" thickBot="1">
      <c r="B189" s="115" t="s">
        <v>210</v>
      </c>
      <c r="C189" s="112">
        <v>1995</v>
      </c>
      <c r="D189" s="15">
        <f t="shared" si="13"/>
        <v>487.5840000000001</v>
      </c>
      <c r="E189" s="113">
        <f>SUMIF('Borç Yapılandırma Verileri'!$B$4:$B$856,B189:$B$445,'Borç Yapılandırma Verileri'!$C$4:$C$1098)</f>
        <v>0</v>
      </c>
      <c r="F189" s="113">
        <f t="shared" si="10"/>
        <v>0</v>
      </c>
      <c r="G189" s="114">
        <f t="shared" si="11"/>
        <v>0</v>
      </c>
      <c r="H189" s="12">
        <v>6.1</v>
      </c>
      <c r="I189" s="3"/>
      <c r="AX189" s="3">
        <v>34759</v>
      </c>
      <c r="AZ189" s="3">
        <f t="shared" si="12"/>
        <v>42583</v>
      </c>
      <c r="BA189" s="13">
        <f t="shared" si="14"/>
        <v>2</v>
      </c>
    </row>
    <row r="190" spans="2:53" ht="15.75" customHeight="1" thickBot="1">
      <c r="B190" s="116" t="s">
        <v>211</v>
      </c>
      <c r="C190" s="112">
        <v>1995</v>
      </c>
      <c r="D190" s="15">
        <f t="shared" si="13"/>
        <v>481.4840000000001</v>
      </c>
      <c r="E190" s="113">
        <f>SUMIF('Borç Yapılandırma Verileri'!$B$4:$B$856,B190:$B$445,'Borç Yapılandırma Verileri'!$C$4:$C$1098)</f>
        <v>0</v>
      </c>
      <c r="F190" s="113">
        <f t="shared" si="10"/>
        <v>0</v>
      </c>
      <c r="G190" s="114">
        <f t="shared" si="11"/>
        <v>0</v>
      </c>
      <c r="H190" s="12">
        <v>3.9</v>
      </c>
      <c r="I190" s="3"/>
      <c r="AX190" s="3">
        <v>34790</v>
      </c>
      <c r="AZ190" s="3">
        <f t="shared" si="12"/>
        <v>42583</v>
      </c>
      <c r="BA190" s="13">
        <f t="shared" si="14"/>
        <v>2</v>
      </c>
    </row>
    <row r="191" spans="2:53" ht="15.75" customHeight="1" thickBot="1">
      <c r="B191" s="115" t="s">
        <v>212</v>
      </c>
      <c r="C191" s="112">
        <v>1995</v>
      </c>
      <c r="D191" s="15">
        <f t="shared" si="13"/>
        <v>477.5840000000001</v>
      </c>
      <c r="E191" s="113">
        <f>SUMIF('Borç Yapılandırma Verileri'!$B$4:$B$856,B191:$B$445,'Borç Yapılandırma Verileri'!$C$4:$C$1098)</f>
        <v>0</v>
      </c>
      <c r="F191" s="113">
        <f t="shared" si="10"/>
        <v>0</v>
      </c>
      <c r="G191" s="114">
        <f t="shared" si="11"/>
        <v>0</v>
      </c>
      <c r="H191" s="12">
        <v>1.7</v>
      </c>
      <c r="I191" s="3"/>
      <c r="AX191" s="3">
        <v>34820</v>
      </c>
      <c r="AZ191" s="3">
        <f t="shared" si="12"/>
        <v>42583</v>
      </c>
      <c r="BA191" s="13">
        <f t="shared" si="14"/>
        <v>2</v>
      </c>
    </row>
    <row r="192" spans="2:53" ht="15.75" customHeight="1" thickBot="1">
      <c r="B192" s="116" t="s">
        <v>213</v>
      </c>
      <c r="C192" s="112">
        <v>1995</v>
      </c>
      <c r="D192" s="15">
        <f t="shared" si="13"/>
        <v>475.8840000000001</v>
      </c>
      <c r="E192" s="113">
        <f>SUMIF('Borç Yapılandırma Verileri'!$B$4:$B$856,B192:$B$445,'Borç Yapılandırma Verileri'!$C$4:$C$1098)</f>
        <v>0</v>
      </c>
      <c r="F192" s="113">
        <f t="shared" si="10"/>
        <v>0</v>
      </c>
      <c r="G192" s="114">
        <f t="shared" si="11"/>
        <v>0</v>
      </c>
      <c r="H192" s="12">
        <v>1.3</v>
      </c>
      <c r="I192" s="3"/>
      <c r="AX192" s="3">
        <v>34851</v>
      </c>
      <c r="AZ192" s="3">
        <f t="shared" si="12"/>
        <v>42583</v>
      </c>
      <c r="BA192" s="13">
        <f t="shared" si="14"/>
        <v>2</v>
      </c>
    </row>
    <row r="193" spans="2:53" ht="15.75" customHeight="1" thickBot="1">
      <c r="B193" s="115" t="s">
        <v>214</v>
      </c>
      <c r="C193" s="112">
        <v>1995</v>
      </c>
      <c r="D193" s="15">
        <f t="shared" si="13"/>
        <v>474.5840000000001</v>
      </c>
      <c r="E193" s="113">
        <f>SUMIF('Borç Yapılandırma Verileri'!$B$4:$B$856,B193:$B$445,'Borç Yapılandırma Verileri'!$C$4:$C$1098)</f>
        <v>0</v>
      </c>
      <c r="F193" s="113">
        <f t="shared" si="10"/>
        <v>0</v>
      </c>
      <c r="G193" s="114">
        <f t="shared" si="11"/>
        <v>0</v>
      </c>
      <c r="H193" s="12">
        <v>2.4</v>
      </c>
      <c r="I193" s="3"/>
      <c r="AX193" s="3">
        <v>34881</v>
      </c>
      <c r="AZ193" s="3">
        <f t="shared" si="12"/>
        <v>42583</v>
      </c>
      <c r="BA193" s="13">
        <f t="shared" si="14"/>
        <v>2</v>
      </c>
    </row>
    <row r="194" spans="2:53" ht="18" thickBot="1">
      <c r="B194" s="116" t="s">
        <v>215</v>
      </c>
      <c r="C194" s="112">
        <v>1995</v>
      </c>
      <c r="D194" s="15">
        <f t="shared" si="13"/>
        <v>472.18400000000014</v>
      </c>
      <c r="E194" s="113">
        <f>SUMIF('Borç Yapılandırma Verileri'!$B$4:$B$856,B194:$B$445,'Borç Yapılandırma Verileri'!$C$4:$C$1098)</f>
        <v>0</v>
      </c>
      <c r="F194" s="113">
        <f t="shared" si="10"/>
        <v>0</v>
      </c>
      <c r="G194" s="114">
        <f t="shared" si="11"/>
        <v>0</v>
      </c>
      <c r="H194" s="12">
        <v>2.9</v>
      </c>
      <c r="I194" s="3"/>
      <c r="AX194" s="3">
        <v>34912</v>
      </c>
      <c r="AZ194" s="3">
        <f t="shared" si="12"/>
        <v>42583</v>
      </c>
      <c r="BA194" s="13">
        <f t="shared" si="14"/>
        <v>2</v>
      </c>
    </row>
    <row r="195" spans="2:53" ht="18" thickBot="1">
      <c r="B195" s="115" t="s">
        <v>216</v>
      </c>
      <c r="C195" s="112">
        <v>1995</v>
      </c>
      <c r="D195" s="15">
        <f t="shared" si="13"/>
        <v>469.28400000000016</v>
      </c>
      <c r="E195" s="113">
        <f>SUMIF('Borç Yapılandırma Verileri'!$B$4:$B$856,B195:$B$445,'Borç Yapılandırma Verileri'!$C$4:$C$1098)</f>
        <v>0</v>
      </c>
      <c r="F195" s="113">
        <f t="shared" si="10"/>
        <v>0</v>
      </c>
      <c r="G195" s="114">
        <f t="shared" si="11"/>
        <v>0</v>
      </c>
      <c r="H195" s="12">
        <v>4.8</v>
      </c>
      <c r="I195" s="3"/>
      <c r="AX195" s="3">
        <v>34943</v>
      </c>
      <c r="AZ195" s="3">
        <f t="shared" si="12"/>
        <v>42583</v>
      </c>
      <c r="BA195" s="13">
        <f t="shared" si="14"/>
        <v>2</v>
      </c>
    </row>
    <row r="196" spans="2:53" ht="18" thickBot="1">
      <c r="B196" s="116" t="s">
        <v>217</v>
      </c>
      <c r="C196" s="112">
        <v>1995</v>
      </c>
      <c r="D196" s="15">
        <f t="shared" si="13"/>
        <v>464.48400000000015</v>
      </c>
      <c r="E196" s="113">
        <f>SUMIF('Borç Yapılandırma Verileri'!$B$4:$B$856,B196:$B$445,'Borç Yapılandırma Verileri'!$C$4:$C$1098)</f>
        <v>0</v>
      </c>
      <c r="F196" s="113">
        <f t="shared" si="10"/>
        <v>0</v>
      </c>
      <c r="G196" s="114">
        <f t="shared" si="11"/>
        <v>0</v>
      </c>
      <c r="H196" s="12">
        <v>4.4</v>
      </c>
      <c r="I196" s="3"/>
      <c r="AX196" s="3">
        <v>34973</v>
      </c>
      <c r="AZ196" s="3">
        <f t="shared" si="12"/>
        <v>42583</v>
      </c>
      <c r="BA196" s="13">
        <f t="shared" si="14"/>
        <v>2</v>
      </c>
    </row>
    <row r="197" spans="2:53" ht="18" thickBot="1">
      <c r="B197" s="115" t="s">
        <v>218</v>
      </c>
      <c r="C197" s="112">
        <v>1995</v>
      </c>
      <c r="D197" s="15">
        <f t="shared" si="13"/>
        <v>460.0840000000002</v>
      </c>
      <c r="E197" s="113">
        <f>SUMIF('Borç Yapılandırma Verileri'!$B$4:$B$856,B197:$B$445,'Borç Yapılandırma Verileri'!$C$4:$C$1098)</f>
        <v>0</v>
      </c>
      <c r="F197" s="113">
        <f t="shared" si="10"/>
        <v>0</v>
      </c>
      <c r="G197" s="114">
        <f t="shared" si="11"/>
        <v>0</v>
      </c>
      <c r="H197" s="12">
        <v>4.3</v>
      </c>
      <c r="I197" s="3"/>
      <c r="AX197" s="3">
        <v>35004</v>
      </c>
      <c r="AZ197" s="3">
        <f t="shared" si="12"/>
        <v>42583</v>
      </c>
      <c r="BA197" s="13">
        <f t="shared" si="14"/>
        <v>2</v>
      </c>
    </row>
    <row r="198" spans="2:53" ht="18" thickBot="1">
      <c r="B198" s="116" t="s">
        <v>219</v>
      </c>
      <c r="C198" s="112">
        <v>1995</v>
      </c>
      <c r="D198" s="15">
        <f t="shared" si="13"/>
        <v>455.78400000000016</v>
      </c>
      <c r="E198" s="113">
        <f>SUMIF('Borç Yapılandırma Verileri'!$B$4:$B$856,B198:$B$445,'Borç Yapılandırma Verileri'!$C$4:$C$1098)</f>
        <v>0</v>
      </c>
      <c r="F198" s="113">
        <f t="shared" si="10"/>
        <v>0</v>
      </c>
      <c r="G198" s="114">
        <f t="shared" si="11"/>
        <v>0</v>
      </c>
      <c r="H198" s="12">
        <v>4.1</v>
      </c>
      <c r="I198" s="3"/>
      <c r="AX198" s="3">
        <v>35034</v>
      </c>
      <c r="AZ198" s="3">
        <f t="shared" si="12"/>
        <v>42583</v>
      </c>
      <c r="BA198" s="13">
        <f t="shared" si="14"/>
        <v>2</v>
      </c>
    </row>
    <row r="199" spans="2:53" ht="18" thickBot="1">
      <c r="B199" s="111" t="s">
        <v>220</v>
      </c>
      <c r="C199" s="112">
        <v>1996</v>
      </c>
      <c r="D199" s="15">
        <f t="shared" si="13"/>
        <v>451.68400000000014</v>
      </c>
      <c r="E199" s="113">
        <f>SUMIF('Borç Yapılandırma Verileri'!$B$4:$B$856,B199:$B$445,'Borç Yapılandırma Verileri'!$C$4:$C$1098)</f>
        <v>0</v>
      </c>
      <c r="F199" s="113">
        <f aca="true" t="shared" si="15" ref="F199:F262">IF(E199&gt;0,E199*D199/100,0)</f>
        <v>0</v>
      </c>
      <c r="G199" s="114">
        <f aca="true" t="shared" si="16" ref="G199:G262">E199+F199</f>
        <v>0</v>
      </c>
      <c r="H199" s="12">
        <v>9.8</v>
      </c>
      <c r="I199" s="3"/>
      <c r="AX199" s="3">
        <v>35065</v>
      </c>
      <c r="AZ199" s="3">
        <f aca="true" t="shared" si="17" ref="AZ199:AZ262">$I$3</f>
        <v>42583</v>
      </c>
      <c r="BA199" s="13">
        <f t="shared" si="14"/>
        <v>2</v>
      </c>
    </row>
    <row r="200" spans="2:53" ht="18" thickBot="1">
      <c r="B200" s="111" t="s">
        <v>221</v>
      </c>
      <c r="C200" s="112">
        <v>1996</v>
      </c>
      <c r="D200" s="15">
        <f aca="true" t="shared" si="18" ref="D200:D263">IF(BA200=2,D201+H200,H200)</f>
        <v>441.8840000000001</v>
      </c>
      <c r="E200" s="113">
        <f>SUMIF('Borç Yapılandırma Verileri'!$B$4:$B$856,B200:$B$445,'Borç Yapılandırma Verileri'!$C$4:$C$1098)</f>
        <v>0</v>
      </c>
      <c r="F200" s="113">
        <f t="shared" si="15"/>
        <v>0</v>
      </c>
      <c r="G200" s="114">
        <f t="shared" si="16"/>
        <v>0</v>
      </c>
      <c r="H200" s="12">
        <v>5.8</v>
      </c>
      <c r="I200" s="3"/>
      <c r="AX200" s="3">
        <v>35096</v>
      </c>
      <c r="AZ200" s="3">
        <f t="shared" si="17"/>
        <v>42583</v>
      </c>
      <c r="BA200" s="13">
        <f aca="true" t="shared" si="19" ref="BA200:BA263">IF(AX200=AZ200,1,2)</f>
        <v>2</v>
      </c>
    </row>
    <row r="201" spans="2:53" ht="18" thickBot="1">
      <c r="B201" s="115" t="s">
        <v>222</v>
      </c>
      <c r="C201" s="112">
        <v>1996</v>
      </c>
      <c r="D201" s="15">
        <f t="shared" si="18"/>
        <v>436.0840000000001</v>
      </c>
      <c r="E201" s="113">
        <f>SUMIF('Borç Yapılandırma Verileri'!$B$4:$B$856,B201:$B$445,'Borç Yapılandırma Verileri'!$C$4:$C$1098)</f>
        <v>0</v>
      </c>
      <c r="F201" s="113">
        <f t="shared" si="15"/>
        <v>0</v>
      </c>
      <c r="G201" s="114">
        <f t="shared" si="16"/>
        <v>0</v>
      </c>
      <c r="H201" s="12">
        <v>7</v>
      </c>
      <c r="I201" s="3"/>
      <c r="AX201" s="3">
        <v>35125</v>
      </c>
      <c r="AZ201" s="3">
        <f t="shared" si="17"/>
        <v>42583</v>
      </c>
      <c r="BA201" s="13">
        <f t="shared" si="19"/>
        <v>2</v>
      </c>
    </row>
    <row r="202" spans="2:53" ht="18" thickBot="1">
      <c r="B202" s="116" t="s">
        <v>223</v>
      </c>
      <c r="C202" s="112">
        <v>1996</v>
      </c>
      <c r="D202" s="15">
        <f t="shared" si="18"/>
        <v>429.0840000000001</v>
      </c>
      <c r="E202" s="113">
        <f>SUMIF('Borç Yapılandırma Verileri'!$B$4:$B$856,B202:$B$445,'Borç Yapılandırma Verileri'!$C$4:$C$1098)</f>
        <v>0</v>
      </c>
      <c r="F202" s="113">
        <f t="shared" si="15"/>
        <v>0</v>
      </c>
      <c r="G202" s="114">
        <f t="shared" si="16"/>
        <v>0</v>
      </c>
      <c r="H202" s="12">
        <v>8.1</v>
      </c>
      <c r="I202" s="3"/>
      <c r="AX202" s="3">
        <v>35156</v>
      </c>
      <c r="AZ202" s="3">
        <f t="shared" si="17"/>
        <v>42583</v>
      </c>
      <c r="BA202" s="13">
        <f t="shared" si="19"/>
        <v>2</v>
      </c>
    </row>
    <row r="203" spans="2:53" ht="18" thickBot="1">
      <c r="B203" s="115" t="s">
        <v>224</v>
      </c>
      <c r="C203" s="112">
        <v>1996</v>
      </c>
      <c r="D203" s="15">
        <f t="shared" si="18"/>
        <v>420.9840000000001</v>
      </c>
      <c r="E203" s="113">
        <f>SUMIF('Borç Yapılandırma Verileri'!$B$4:$B$856,B203:$B$445,'Borç Yapılandırma Verileri'!$C$4:$C$1098)</f>
        <v>0</v>
      </c>
      <c r="F203" s="113">
        <f t="shared" si="15"/>
        <v>0</v>
      </c>
      <c r="G203" s="114">
        <f t="shared" si="16"/>
        <v>0</v>
      </c>
      <c r="H203" s="12">
        <v>4.1</v>
      </c>
      <c r="I203" s="3"/>
      <c r="AX203" s="3">
        <v>35186</v>
      </c>
      <c r="AZ203" s="3">
        <f t="shared" si="17"/>
        <v>42583</v>
      </c>
      <c r="BA203" s="13">
        <f t="shared" si="19"/>
        <v>2</v>
      </c>
    </row>
    <row r="204" spans="2:53" ht="18" thickBot="1">
      <c r="B204" s="116" t="s">
        <v>225</v>
      </c>
      <c r="C204" s="112">
        <v>1996</v>
      </c>
      <c r="D204" s="15">
        <f t="shared" si="18"/>
        <v>416.88400000000007</v>
      </c>
      <c r="E204" s="113">
        <f>SUMIF('Borç Yapılandırma Verileri'!$B$4:$B$856,B204:$B$445,'Borç Yapılandırma Verileri'!$C$4:$C$1098)</f>
        <v>0</v>
      </c>
      <c r="F204" s="113">
        <f t="shared" si="15"/>
        <v>0</v>
      </c>
      <c r="G204" s="114">
        <f t="shared" si="16"/>
        <v>0</v>
      </c>
      <c r="H204" s="12">
        <v>2.7</v>
      </c>
      <c r="I204" s="3"/>
      <c r="AX204" s="3">
        <v>35217</v>
      </c>
      <c r="AZ204" s="3">
        <f t="shared" si="17"/>
        <v>42583</v>
      </c>
      <c r="BA204" s="13">
        <f t="shared" si="19"/>
        <v>2</v>
      </c>
    </row>
    <row r="205" spans="2:53" ht="18" thickBot="1">
      <c r="B205" s="115" t="s">
        <v>226</v>
      </c>
      <c r="C205" s="112">
        <v>1996</v>
      </c>
      <c r="D205" s="15">
        <f t="shared" si="18"/>
        <v>414.1840000000001</v>
      </c>
      <c r="E205" s="113">
        <f>SUMIF('Borç Yapılandırma Verileri'!$B$4:$B$856,B205:$B$445,'Borç Yapılandırma Verileri'!$C$4:$C$1098)</f>
        <v>0</v>
      </c>
      <c r="F205" s="113">
        <f t="shared" si="15"/>
        <v>0</v>
      </c>
      <c r="G205" s="114">
        <f t="shared" si="16"/>
        <v>0</v>
      </c>
      <c r="H205" s="12">
        <v>2.4</v>
      </c>
      <c r="I205" s="3"/>
      <c r="AX205" s="3">
        <v>35247</v>
      </c>
      <c r="AZ205" s="3">
        <f t="shared" si="17"/>
        <v>42583</v>
      </c>
      <c r="BA205" s="13">
        <f t="shared" si="19"/>
        <v>2</v>
      </c>
    </row>
    <row r="206" spans="2:53" ht="18" thickBot="1">
      <c r="B206" s="116" t="s">
        <v>227</v>
      </c>
      <c r="C206" s="112">
        <v>1996</v>
      </c>
      <c r="D206" s="15">
        <f t="shared" si="18"/>
        <v>411.7840000000001</v>
      </c>
      <c r="E206" s="113">
        <f>SUMIF('Borç Yapılandırma Verileri'!$B$4:$B$856,B206:$B$445,'Borç Yapılandırma Verileri'!$C$4:$C$1098)</f>
        <v>0</v>
      </c>
      <c r="F206" s="113">
        <f t="shared" si="15"/>
        <v>0</v>
      </c>
      <c r="G206" s="114">
        <f t="shared" si="16"/>
        <v>0</v>
      </c>
      <c r="H206" s="12">
        <v>3.8</v>
      </c>
      <c r="I206" s="3"/>
      <c r="AX206" s="3">
        <v>35278</v>
      </c>
      <c r="AZ206" s="3">
        <f t="shared" si="17"/>
        <v>42583</v>
      </c>
      <c r="BA206" s="13">
        <f t="shared" si="19"/>
        <v>2</v>
      </c>
    </row>
    <row r="207" spans="2:53" ht="18" thickBot="1">
      <c r="B207" s="115" t="s">
        <v>228</v>
      </c>
      <c r="C207" s="112">
        <v>1996</v>
      </c>
      <c r="D207" s="15">
        <f t="shared" si="18"/>
        <v>407.9840000000001</v>
      </c>
      <c r="E207" s="113">
        <f>SUMIF('Borç Yapılandırma Verileri'!$B$4:$B$856,B207:$B$445,'Borç Yapılandırma Verileri'!$C$4:$C$1098)</f>
        <v>0</v>
      </c>
      <c r="F207" s="113">
        <f t="shared" si="15"/>
        <v>0</v>
      </c>
      <c r="G207" s="114">
        <f t="shared" si="16"/>
        <v>0</v>
      </c>
      <c r="H207" s="12">
        <v>5.1</v>
      </c>
      <c r="I207" s="3"/>
      <c r="AX207" s="3">
        <v>35309</v>
      </c>
      <c r="AZ207" s="3">
        <f t="shared" si="17"/>
        <v>42583</v>
      </c>
      <c r="BA207" s="13">
        <f t="shared" si="19"/>
        <v>2</v>
      </c>
    </row>
    <row r="208" spans="2:53" ht="15.75" customHeight="1" thickBot="1">
      <c r="B208" s="116" t="s">
        <v>229</v>
      </c>
      <c r="C208" s="112">
        <v>1996</v>
      </c>
      <c r="D208" s="15">
        <f t="shared" si="18"/>
        <v>402.88400000000007</v>
      </c>
      <c r="E208" s="113">
        <f>SUMIF('Borç Yapılandırma Verileri'!$B$4:$B$856,B208:$B$445,'Borç Yapılandırma Verileri'!$C$4:$C$1098)</f>
        <v>0</v>
      </c>
      <c r="F208" s="113">
        <f t="shared" si="15"/>
        <v>0</v>
      </c>
      <c r="G208" s="114">
        <f t="shared" si="16"/>
        <v>0</v>
      </c>
      <c r="H208" s="12">
        <v>5.5</v>
      </c>
      <c r="I208" s="3"/>
      <c r="AX208" s="3">
        <v>35339</v>
      </c>
      <c r="AZ208" s="3">
        <f t="shared" si="17"/>
        <v>42583</v>
      </c>
      <c r="BA208" s="13">
        <f t="shared" si="19"/>
        <v>2</v>
      </c>
    </row>
    <row r="209" spans="2:53" ht="15.75" customHeight="1" thickBot="1">
      <c r="B209" s="115" t="s">
        <v>230</v>
      </c>
      <c r="C209" s="112">
        <v>1996</v>
      </c>
      <c r="D209" s="15">
        <f t="shared" si="18"/>
        <v>397.38400000000007</v>
      </c>
      <c r="E209" s="113">
        <f>SUMIF('Borç Yapılandırma Verileri'!$B$4:$B$856,B209:$B$445,'Borç Yapılandırma Verileri'!$C$4:$C$1098)</f>
        <v>0</v>
      </c>
      <c r="F209" s="113">
        <f t="shared" si="15"/>
        <v>0</v>
      </c>
      <c r="G209" s="114">
        <f t="shared" si="16"/>
        <v>0</v>
      </c>
      <c r="H209" s="12">
        <v>5.1</v>
      </c>
      <c r="I209" s="3"/>
      <c r="AX209" s="3">
        <v>35370</v>
      </c>
      <c r="AZ209" s="3">
        <f t="shared" si="17"/>
        <v>42583</v>
      </c>
      <c r="BA209" s="13">
        <f t="shared" si="19"/>
        <v>2</v>
      </c>
    </row>
    <row r="210" spans="2:53" ht="15.75" customHeight="1" thickBot="1">
      <c r="B210" s="116" t="s">
        <v>231</v>
      </c>
      <c r="C210" s="112">
        <v>1996</v>
      </c>
      <c r="D210" s="15">
        <f t="shared" si="18"/>
        <v>392.28400000000005</v>
      </c>
      <c r="E210" s="113">
        <f>SUMIF('Borç Yapılandırma Verileri'!$B$4:$B$856,B210:$B$445,'Borç Yapılandırma Verileri'!$C$4:$C$1098)</f>
        <v>0</v>
      </c>
      <c r="F210" s="113">
        <f t="shared" si="15"/>
        <v>0</v>
      </c>
      <c r="G210" s="114">
        <f t="shared" si="16"/>
        <v>0</v>
      </c>
      <c r="H210" s="12">
        <v>3.9</v>
      </c>
      <c r="I210" s="3"/>
      <c r="AX210" s="3">
        <v>35400</v>
      </c>
      <c r="AZ210" s="3">
        <f t="shared" si="17"/>
        <v>42583</v>
      </c>
      <c r="BA210" s="13">
        <f t="shared" si="19"/>
        <v>2</v>
      </c>
    </row>
    <row r="211" spans="2:53" ht="15.75" customHeight="1" thickBot="1">
      <c r="B211" s="111" t="s">
        <v>232</v>
      </c>
      <c r="C211" s="112">
        <v>1997</v>
      </c>
      <c r="D211" s="15">
        <f t="shared" si="18"/>
        <v>388.38400000000007</v>
      </c>
      <c r="E211" s="113">
        <f>SUMIF('Borç Yapılandırma Verileri'!$B$4:$B$856,B211:$B$445,'Borç Yapılandırma Verileri'!$C$4:$C$1098)</f>
        <v>0</v>
      </c>
      <c r="F211" s="113">
        <f t="shared" si="15"/>
        <v>0</v>
      </c>
      <c r="G211" s="114">
        <f t="shared" si="16"/>
        <v>0</v>
      </c>
      <c r="H211" s="12">
        <v>5.6</v>
      </c>
      <c r="I211" s="3"/>
      <c r="AX211" s="3">
        <v>35431</v>
      </c>
      <c r="AZ211" s="3">
        <f t="shared" si="17"/>
        <v>42583</v>
      </c>
      <c r="BA211" s="13">
        <f t="shared" si="19"/>
        <v>2</v>
      </c>
    </row>
    <row r="212" spans="2:53" ht="18" thickBot="1">
      <c r="B212" s="111" t="s">
        <v>233</v>
      </c>
      <c r="C212" s="112">
        <v>1997</v>
      </c>
      <c r="D212" s="15">
        <f t="shared" si="18"/>
        <v>382.78400000000005</v>
      </c>
      <c r="E212" s="113">
        <f>SUMIF('Borç Yapılandırma Verileri'!$B$4:$B$856,B212:$B$445,'Borç Yapılandırma Verileri'!$C$4:$C$1098)</f>
        <v>0</v>
      </c>
      <c r="F212" s="113">
        <f t="shared" si="15"/>
        <v>0</v>
      </c>
      <c r="G212" s="114">
        <f t="shared" si="16"/>
        <v>0</v>
      </c>
      <c r="H212" s="12">
        <v>6.2</v>
      </c>
      <c r="I212" s="3"/>
      <c r="AX212" s="3">
        <v>35462</v>
      </c>
      <c r="AZ212" s="3">
        <f t="shared" si="17"/>
        <v>42583</v>
      </c>
      <c r="BA212" s="13">
        <f t="shared" si="19"/>
        <v>2</v>
      </c>
    </row>
    <row r="213" spans="2:53" ht="18" thickBot="1">
      <c r="B213" s="115" t="s">
        <v>234</v>
      </c>
      <c r="C213" s="112">
        <v>1997</v>
      </c>
      <c r="D213" s="15">
        <f t="shared" si="18"/>
        <v>376.58400000000006</v>
      </c>
      <c r="E213" s="113">
        <f>SUMIF('Borç Yapılandırma Verileri'!$B$4:$B$856,B213:$B$445,'Borç Yapılandırma Verileri'!$C$4:$C$1098)</f>
        <v>0</v>
      </c>
      <c r="F213" s="113">
        <f t="shared" si="15"/>
        <v>0</v>
      </c>
      <c r="G213" s="114">
        <f t="shared" si="16"/>
        <v>0</v>
      </c>
      <c r="H213" s="12">
        <v>6</v>
      </c>
      <c r="I213" s="3"/>
      <c r="AX213" s="3">
        <v>35490</v>
      </c>
      <c r="AZ213" s="3">
        <f t="shared" si="17"/>
        <v>42583</v>
      </c>
      <c r="BA213" s="13">
        <f t="shared" si="19"/>
        <v>2</v>
      </c>
    </row>
    <row r="214" spans="2:53" ht="18" thickBot="1">
      <c r="B214" s="116" t="s">
        <v>235</v>
      </c>
      <c r="C214" s="112">
        <v>1997</v>
      </c>
      <c r="D214" s="15">
        <f t="shared" si="18"/>
        <v>370.58400000000006</v>
      </c>
      <c r="E214" s="113">
        <f>SUMIF('Borç Yapılandırma Verileri'!$B$4:$B$856,B214:$B$445,'Borç Yapılandırma Verileri'!$C$4:$C$1098)</f>
        <v>0</v>
      </c>
      <c r="F214" s="113">
        <f t="shared" si="15"/>
        <v>0</v>
      </c>
      <c r="G214" s="114">
        <f t="shared" si="16"/>
        <v>0</v>
      </c>
      <c r="H214" s="12">
        <v>5.5</v>
      </c>
      <c r="I214" s="3"/>
      <c r="AX214" s="3">
        <v>35521</v>
      </c>
      <c r="AZ214" s="3">
        <f t="shared" si="17"/>
        <v>42583</v>
      </c>
      <c r="BA214" s="13">
        <f t="shared" si="19"/>
        <v>2</v>
      </c>
    </row>
    <row r="215" spans="2:53" ht="18" thickBot="1">
      <c r="B215" s="115" t="s">
        <v>236</v>
      </c>
      <c r="C215" s="112">
        <v>1997</v>
      </c>
      <c r="D215" s="15">
        <f t="shared" si="18"/>
        <v>365.08400000000006</v>
      </c>
      <c r="E215" s="113">
        <f>SUMIF('Borç Yapılandırma Verileri'!$B$4:$B$856,B215:$B$445,'Borç Yapılandırma Verileri'!$C$4:$C$1098)</f>
        <v>0</v>
      </c>
      <c r="F215" s="113">
        <f t="shared" si="15"/>
        <v>0</v>
      </c>
      <c r="G215" s="114">
        <f t="shared" si="16"/>
        <v>0</v>
      </c>
      <c r="H215" s="12">
        <v>5.2</v>
      </c>
      <c r="I215" s="3"/>
      <c r="AX215" s="3">
        <v>35551</v>
      </c>
      <c r="AZ215" s="3">
        <f t="shared" si="17"/>
        <v>42583</v>
      </c>
      <c r="BA215" s="13">
        <f t="shared" si="19"/>
        <v>2</v>
      </c>
    </row>
    <row r="216" spans="2:53" ht="18" thickBot="1">
      <c r="B216" s="116" t="s">
        <v>237</v>
      </c>
      <c r="C216" s="112">
        <v>1997</v>
      </c>
      <c r="D216" s="15">
        <f t="shared" si="18"/>
        <v>359.88400000000007</v>
      </c>
      <c r="E216" s="113">
        <f>SUMIF('Borç Yapılandırma Verileri'!$B$4:$B$856,B216:$B$445,'Borç Yapılandırma Verileri'!$C$4:$C$1098)</f>
        <v>0</v>
      </c>
      <c r="F216" s="113">
        <f t="shared" si="15"/>
        <v>0</v>
      </c>
      <c r="G216" s="114">
        <f t="shared" si="16"/>
        <v>0</v>
      </c>
      <c r="H216" s="12">
        <v>3.4</v>
      </c>
      <c r="I216" s="3"/>
      <c r="AX216" s="3">
        <v>35582</v>
      </c>
      <c r="AZ216" s="3">
        <f t="shared" si="17"/>
        <v>42583</v>
      </c>
      <c r="BA216" s="13">
        <f t="shared" si="19"/>
        <v>2</v>
      </c>
    </row>
    <row r="217" spans="2:53" ht="18" thickBot="1">
      <c r="B217" s="115" t="s">
        <v>238</v>
      </c>
      <c r="C217" s="112">
        <v>1997</v>
      </c>
      <c r="D217" s="15">
        <f t="shared" si="18"/>
        <v>356.4840000000001</v>
      </c>
      <c r="E217" s="113">
        <f>SUMIF('Borç Yapılandırma Verileri'!$B$4:$B$856,B217:$B$445,'Borç Yapılandırma Verileri'!$C$4:$C$1098)</f>
        <v>0</v>
      </c>
      <c r="F217" s="113">
        <f t="shared" si="15"/>
        <v>0</v>
      </c>
      <c r="G217" s="114">
        <f t="shared" si="16"/>
        <v>0</v>
      </c>
      <c r="H217" s="12">
        <v>5.3</v>
      </c>
      <c r="I217" s="3"/>
      <c r="AX217" s="3">
        <v>35612</v>
      </c>
      <c r="AZ217" s="3">
        <f t="shared" si="17"/>
        <v>42583</v>
      </c>
      <c r="BA217" s="13">
        <f t="shared" si="19"/>
        <v>2</v>
      </c>
    </row>
    <row r="218" spans="2:53" ht="18" thickBot="1">
      <c r="B218" s="116" t="s">
        <v>239</v>
      </c>
      <c r="C218" s="112">
        <v>1997</v>
      </c>
      <c r="D218" s="15">
        <f t="shared" si="18"/>
        <v>351.1840000000001</v>
      </c>
      <c r="E218" s="113">
        <f>SUMIF('Borç Yapılandırma Verileri'!$B$4:$B$856,B218:$B$445,'Borç Yapılandırma Verileri'!$C$4:$C$1098)</f>
        <v>0</v>
      </c>
      <c r="F218" s="113">
        <f t="shared" si="15"/>
        <v>0</v>
      </c>
      <c r="G218" s="114">
        <f t="shared" si="16"/>
        <v>0</v>
      </c>
      <c r="H218" s="12">
        <v>5.3</v>
      </c>
      <c r="I218" s="3"/>
      <c r="AX218" s="3">
        <v>35643</v>
      </c>
      <c r="AZ218" s="3">
        <f t="shared" si="17"/>
        <v>42583</v>
      </c>
      <c r="BA218" s="13">
        <f t="shared" si="19"/>
        <v>2</v>
      </c>
    </row>
    <row r="219" spans="2:53" ht="18" thickBot="1">
      <c r="B219" s="115" t="s">
        <v>240</v>
      </c>
      <c r="C219" s="112">
        <v>1997</v>
      </c>
      <c r="D219" s="15">
        <f t="shared" si="18"/>
        <v>345.88400000000007</v>
      </c>
      <c r="E219" s="113">
        <f>SUMIF('Borç Yapılandırma Verileri'!$B$4:$B$856,B219:$B$445,'Borç Yapılandırma Verileri'!$C$4:$C$1098)</f>
        <v>0</v>
      </c>
      <c r="F219" s="113">
        <f t="shared" si="15"/>
        <v>0</v>
      </c>
      <c r="G219" s="114">
        <f t="shared" si="16"/>
        <v>0</v>
      </c>
      <c r="H219" s="12">
        <v>6.3</v>
      </c>
      <c r="I219" s="3"/>
      <c r="AX219" s="3">
        <v>35674</v>
      </c>
      <c r="AZ219" s="3">
        <f t="shared" si="17"/>
        <v>42583</v>
      </c>
      <c r="BA219" s="13">
        <f t="shared" si="19"/>
        <v>2</v>
      </c>
    </row>
    <row r="220" spans="2:53" ht="18" thickBot="1">
      <c r="B220" s="116" t="s">
        <v>241</v>
      </c>
      <c r="C220" s="112">
        <v>1997</v>
      </c>
      <c r="D220" s="15">
        <f t="shared" si="18"/>
        <v>339.58400000000006</v>
      </c>
      <c r="E220" s="113">
        <f>SUMIF('Borç Yapılandırma Verileri'!$B$4:$B$856,B220:$B$445,'Borç Yapılandırma Verileri'!$C$4:$C$1098)</f>
        <v>0</v>
      </c>
      <c r="F220" s="113">
        <f t="shared" si="15"/>
        <v>0</v>
      </c>
      <c r="G220" s="114">
        <f t="shared" si="16"/>
        <v>0</v>
      </c>
      <c r="H220" s="12">
        <v>6.7</v>
      </c>
      <c r="I220" s="3"/>
      <c r="AX220" s="3">
        <v>35704</v>
      </c>
      <c r="AZ220" s="3">
        <f t="shared" si="17"/>
        <v>42583</v>
      </c>
      <c r="BA220" s="13">
        <f t="shared" si="19"/>
        <v>2</v>
      </c>
    </row>
    <row r="221" spans="2:53" ht="18" thickBot="1">
      <c r="B221" s="115" t="s">
        <v>242</v>
      </c>
      <c r="C221" s="112">
        <v>1997</v>
      </c>
      <c r="D221" s="15">
        <f t="shared" si="18"/>
        <v>332.88400000000007</v>
      </c>
      <c r="E221" s="113">
        <f>SUMIF('Borç Yapılandırma Verileri'!$B$4:$B$856,B221:$B$445,'Borç Yapılandırma Verileri'!$C$4:$C$1098)</f>
        <v>0</v>
      </c>
      <c r="F221" s="113">
        <f t="shared" si="15"/>
        <v>0</v>
      </c>
      <c r="G221" s="114">
        <f t="shared" si="16"/>
        <v>0</v>
      </c>
      <c r="H221" s="12">
        <v>5.6</v>
      </c>
      <c r="I221" s="3"/>
      <c r="AX221" s="3">
        <v>35735</v>
      </c>
      <c r="AZ221" s="3">
        <f t="shared" si="17"/>
        <v>42583</v>
      </c>
      <c r="BA221" s="13">
        <f t="shared" si="19"/>
        <v>2</v>
      </c>
    </row>
    <row r="222" spans="2:53" ht="18" thickBot="1">
      <c r="B222" s="116" t="s">
        <v>243</v>
      </c>
      <c r="C222" s="112">
        <v>1997</v>
      </c>
      <c r="D222" s="15">
        <f t="shared" si="18"/>
        <v>327.28400000000005</v>
      </c>
      <c r="E222" s="113">
        <f>SUMIF('Borç Yapılandırma Verileri'!$B$4:$B$856,B222:$B$445,'Borç Yapılandırma Verileri'!$C$4:$C$1098)</f>
        <v>0</v>
      </c>
      <c r="F222" s="113">
        <f t="shared" si="15"/>
        <v>0</v>
      </c>
      <c r="G222" s="114">
        <f t="shared" si="16"/>
        <v>0</v>
      </c>
      <c r="H222" s="12">
        <v>5.4</v>
      </c>
      <c r="I222" s="3"/>
      <c r="AX222" s="3">
        <v>35765</v>
      </c>
      <c r="AZ222" s="3">
        <f t="shared" si="17"/>
        <v>42583</v>
      </c>
      <c r="BA222" s="13">
        <f t="shared" si="19"/>
        <v>2</v>
      </c>
    </row>
    <row r="223" spans="2:53" ht="18" thickBot="1">
      <c r="B223" s="111" t="s">
        <v>244</v>
      </c>
      <c r="C223" s="112">
        <v>1998</v>
      </c>
      <c r="D223" s="15">
        <f t="shared" si="18"/>
        <v>321.88400000000007</v>
      </c>
      <c r="E223" s="113">
        <f>SUMIF('Borç Yapılandırma Verileri'!$B$4:$B$856,B223:$B$445,'Borç Yapılandırma Verileri'!$C$4:$C$1098)</f>
        <v>0</v>
      </c>
      <c r="F223" s="113">
        <f t="shared" si="15"/>
        <v>0</v>
      </c>
      <c r="G223" s="114">
        <f t="shared" si="16"/>
        <v>0</v>
      </c>
      <c r="H223" s="12">
        <v>6.5</v>
      </c>
      <c r="I223" s="3"/>
      <c r="AX223" s="3">
        <v>35796</v>
      </c>
      <c r="AZ223" s="3">
        <f t="shared" si="17"/>
        <v>42583</v>
      </c>
      <c r="BA223" s="13">
        <f t="shared" si="19"/>
        <v>2</v>
      </c>
    </row>
    <row r="224" spans="2:53" ht="18" thickBot="1">
      <c r="B224" s="111" t="s">
        <v>245</v>
      </c>
      <c r="C224" s="112">
        <v>1998</v>
      </c>
      <c r="D224" s="15">
        <f t="shared" si="18"/>
        <v>315.38400000000007</v>
      </c>
      <c r="E224" s="113">
        <f>SUMIF('Borç Yapılandırma Verileri'!$B$4:$B$856,B224:$B$445,'Borç Yapılandırma Verileri'!$C$4:$C$1098)</f>
        <v>0</v>
      </c>
      <c r="F224" s="113">
        <f t="shared" si="15"/>
        <v>0</v>
      </c>
      <c r="G224" s="114">
        <f t="shared" si="16"/>
        <v>0</v>
      </c>
      <c r="H224" s="12">
        <v>4.6</v>
      </c>
      <c r="I224" s="3"/>
      <c r="AX224" s="3">
        <v>35827</v>
      </c>
      <c r="AZ224" s="3">
        <f t="shared" si="17"/>
        <v>42583</v>
      </c>
      <c r="BA224" s="13">
        <f t="shared" si="19"/>
        <v>2</v>
      </c>
    </row>
    <row r="225" spans="2:53" ht="18" thickBot="1">
      <c r="B225" s="115" t="s">
        <v>246</v>
      </c>
      <c r="C225" s="112">
        <v>1998</v>
      </c>
      <c r="D225" s="15">
        <f t="shared" si="18"/>
        <v>310.78400000000005</v>
      </c>
      <c r="E225" s="113">
        <f>SUMIF('Borç Yapılandırma Verileri'!$B$4:$B$856,B225:$B$445,'Borç Yapılandırma Verileri'!$C$4:$C$1098)</f>
        <v>0</v>
      </c>
      <c r="F225" s="113">
        <f t="shared" si="15"/>
        <v>0</v>
      </c>
      <c r="G225" s="114">
        <f t="shared" si="16"/>
        <v>0</v>
      </c>
      <c r="H225" s="12">
        <v>4</v>
      </c>
      <c r="I225" s="3"/>
      <c r="AX225" s="3">
        <v>35855</v>
      </c>
      <c r="AZ225" s="3">
        <f t="shared" si="17"/>
        <v>42583</v>
      </c>
      <c r="BA225" s="13">
        <f t="shared" si="19"/>
        <v>2</v>
      </c>
    </row>
    <row r="226" spans="2:53" ht="18" thickBot="1">
      <c r="B226" s="116" t="s">
        <v>247</v>
      </c>
      <c r="C226" s="112">
        <v>1998</v>
      </c>
      <c r="D226" s="15">
        <f t="shared" si="18"/>
        <v>306.78400000000005</v>
      </c>
      <c r="E226" s="113">
        <f>SUMIF('Borç Yapılandırma Verileri'!$B$4:$B$856,B226:$B$445,'Borç Yapılandırma Verileri'!$C$4:$C$1098)</f>
        <v>0</v>
      </c>
      <c r="F226" s="113">
        <f t="shared" si="15"/>
        <v>0</v>
      </c>
      <c r="G226" s="114">
        <f t="shared" si="16"/>
        <v>0</v>
      </c>
      <c r="H226" s="12">
        <v>4</v>
      </c>
      <c r="I226" s="3"/>
      <c r="AX226" s="3">
        <v>35886</v>
      </c>
      <c r="AZ226" s="3">
        <f t="shared" si="17"/>
        <v>42583</v>
      </c>
      <c r="BA226" s="13">
        <f t="shared" si="19"/>
        <v>2</v>
      </c>
    </row>
    <row r="227" spans="2:53" ht="18" thickBot="1">
      <c r="B227" s="115" t="s">
        <v>248</v>
      </c>
      <c r="C227" s="112">
        <v>1998</v>
      </c>
      <c r="D227" s="15">
        <f t="shared" si="18"/>
        <v>302.78400000000005</v>
      </c>
      <c r="E227" s="113">
        <f>SUMIF('Borç Yapılandırma Verileri'!$B$4:$B$856,B227:$B$445,'Borç Yapılandırma Verileri'!$C$4:$C$1098)</f>
        <v>0</v>
      </c>
      <c r="F227" s="113">
        <f t="shared" si="15"/>
        <v>0</v>
      </c>
      <c r="G227" s="114">
        <f t="shared" si="16"/>
        <v>0</v>
      </c>
      <c r="H227" s="12">
        <v>3.3</v>
      </c>
      <c r="I227" s="3"/>
      <c r="AX227" s="3">
        <v>35916</v>
      </c>
      <c r="AZ227" s="3">
        <f t="shared" si="17"/>
        <v>42583</v>
      </c>
      <c r="BA227" s="13">
        <f t="shared" si="19"/>
        <v>2</v>
      </c>
    </row>
    <row r="228" spans="2:53" ht="18" thickBot="1">
      <c r="B228" s="116" t="s">
        <v>249</v>
      </c>
      <c r="C228" s="112">
        <v>1998</v>
      </c>
      <c r="D228" s="15">
        <f t="shared" si="18"/>
        <v>299.48400000000004</v>
      </c>
      <c r="E228" s="113">
        <f>SUMIF('Borç Yapılandırma Verileri'!$B$4:$B$856,B228:$B$445,'Borç Yapılandırma Verileri'!$C$4:$C$1098)</f>
        <v>0</v>
      </c>
      <c r="F228" s="113">
        <f t="shared" si="15"/>
        <v>0</v>
      </c>
      <c r="G228" s="114">
        <f t="shared" si="16"/>
        <v>0</v>
      </c>
      <c r="H228" s="12">
        <v>1.6</v>
      </c>
      <c r="I228" s="3"/>
      <c r="AX228" s="3">
        <v>35947</v>
      </c>
      <c r="AZ228" s="3">
        <f t="shared" si="17"/>
        <v>42583</v>
      </c>
      <c r="BA228" s="13">
        <f t="shared" si="19"/>
        <v>2</v>
      </c>
    </row>
    <row r="229" spans="2:53" ht="18" thickBot="1">
      <c r="B229" s="115" t="s">
        <v>250</v>
      </c>
      <c r="C229" s="112">
        <v>1998</v>
      </c>
      <c r="D229" s="15">
        <f t="shared" si="18"/>
        <v>297.884</v>
      </c>
      <c r="E229" s="113">
        <f>SUMIF('Borç Yapılandırma Verileri'!$B$4:$B$856,B229:$B$445,'Borç Yapılandırma Verileri'!$C$4:$C$1098)</f>
        <v>0</v>
      </c>
      <c r="F229" s="113">
        <f t="shared" si="15"/>
        <v>0</v>
      </c>
      <c r="G229" s="114">
        <f t="shared" si="16"/>
        <v>0</v>
      </c>
      <c r="H229" s="12">
        <v>2.5</v>
      </c>
      <c r="I229" s="3"/>
      <c r="AX229" s="3">
        <v>35977</v>
      </c>
      <c r="AZ229" s="3">
        <f t="shared" si="17"/>
        <v>42583</v>
      </c>
      <c r="BA229" s="13">
        <f t="shared" si="19"/>
        <v>2</v>
      </c>
    </row>
    <row r="230" spans="2:53" ht="18" thickBot="1">
      <c r="B230" s="116" t="s">
        <v>251</v>
      </c>
      <c r="C230" s="112">
        <v>1998</v>
      </c>
      <c r="D230" s="15">
        <f t="shared" si="18"/>
        <v>295.384</v>
      </c>
      <c r="E230" s="113">
        <f>SUMIF('Borç Yapılandırma Verileri'!$B$4:$B$856,B230:$B$445,'Borç Yapılandırma Verileri'!$C$4:$C$1098)</f>
        <v>0</v>
      </c>
      <c r="F230" s="113">
        <f t="shared" si="15"/>
        <v>0</v>
      </c>
      <c r="G230" s="114">
        <f t="shared" si="16"/>
        <v>0</v>
      </c>
      <c r="H230" s="12">
        <v>2.4</v>
      </c>
      <c r="I230" s="3"/>
      <c r="AX230" s="3">
        <v>36008</v>
      </c>
      <c r="AZ230" s="3">
        <f t="shared" si="17"/>
        <v>42583</v>
      </c>
      <c r="BA230" s="13">
        <f t="shared" si="19"/>
        <v>2</v>
      </c>
    </row>
    <row r="231" spans="2:53" ht="18" thickBot="1">
      <c r="B231" s="115" t="s">
        <v>252</v>
      </c>
      <c r="C231" s="112">
        <v>1998</v>
      </c>
      <c r="D231" s="15">
        <f t="shared" si="18"/>
        <v>292.98400000000004</v>
      </c>
      <c r="E231" s="113">
        <f>SUMIF('Borç Yapılandırma Verileri'!$B$4:$B$856,B231:$B$445,'Borç Yapılandırma Verileri'!$C$4:$C$1098)</f>
        <v>0</v>
      </c>
      <c r="F231" s="113">
        <f t="shared" si="15"/>
        <v>0</v>
      </c>
      <c r="G231" s="114">
        <f t="shared" si="16"/>
        <v>0</v>
      </c>
      <c r="H231" s="12">
        <v>5.3</v>
      </c>
      <c r="I231" s="3"/>
      <c r="AX231" s="3">
        <v>36039</v>
      </c>
      <c r="AZ231" s="3">
        <f t="shared" si="17"/>
        <v>42583</v>
      </c>
      <c r="BA231" s="13">
        <f t="shared" si="19"/>
        <v>2</v>
      </c>
    </row>
    <row r="232" spans="2:53" ht="18" thickBot="1">
      <c r="B232" s="116" t="s">
        <v>253</v>
      </c>
      <c r="C232" s="112">
        <v>1998</v>
      </c>
      <c r="D232" s="15">
        <f t="shared" si="18"/>
        <v>287.684</v>
      </c>
      <c r="E232" s="113">
        <f>SUMIF('Borç Yapılandırma Verileri'!$B$4:$B$856,B232:$B$445,'Borç Yapılandırma Verileri'!$C$4:$C$1098)</f>
        <v>0</v>
      </c>
      <c r="F232" s="113">
        <f t="shared" si="15"/>
        <v>0</v>
      </c>
      <c r="G232" s="114">
        <f t="shared" si="16"/>
        <v>0</v>
      </c>
      <c r="H232" s="12">
        <v>4.1</v>
      </c>
      <c r="I232" s="3"/>
      <c r="AX232" s="3">
        <v>36069</v>
      </c>
      <c r="AZ232" s="3">
        <f t="shared" si="17"/>
        <v>42583</v>
      </c>
      <c r="BA232" s="13">
        <f t="shared" si="19"/>
        <v>2</v>
      </c>
    </row>
    <row r="233" spans="2:53" ht="18" thickBot="1">
      <c r="B233" s="115" t="s">
        <v>254</v>
      </c>
      <c r="C233" s="112">
        <v>1998</v>
      </c>
      <c r="D233" s="15">
        <f t="shared" si="18"/>
        <v>283.584</v>
      </c>
      <c r="E233" s="113">
        <f>SUMIF('Borç Yapılandırma Verileri'!$B$4:$B$856,B233:$B$445,'Borç Yapılandırma Verileri'!$C$4:$C$1098)</f>
        <v>0</v>
      </c>
      <c r="F233" s="113">
        <f t="shared" si="15"/>
        <v>0</v>
      </c>
      <c r="G233" s="114">
        <f t="shared" si="16"/>
        <v>0</v>
      </c>
      <c r="H233" s="12">
        <v>3.4</v>
      </c>
      <c r="I233" s="3"/>
      <c r="AX233" s="3">
        <v>36100</v>
      </c>
      <c r="AZ233" s="3">
        <f t="shared" si="17"/>
        <v>42583</v>
      </c>
      <c r="BA233" s="13">
        <f t="shared" si="19"/>
        <v>2</v>
      </c>
    </row>
    <row r="234" spans="2:53" ht="18" thickBot="1">
      <c r="B234" s="116" t="s">
        <v>255</v>
      </c>
      <c r="C234" s="112">
        <v>1998</v>
      </c>
      <c r="D234" s="15">
        <f t="shared" si="18"/>
        <v>280.184</v>
      </c>
      <c r="E234" s="113">
        <f>SUMIF('Borç Yapılandırma Verileri'!$B$4:$B$856,B234:$B$445,'Borç Yapılandırma Verileri'!$C$4:$C$1098)</f>
        <v>0</v>
      </c>
      <c r="F234" s="113">
        <f t="shared" si="15"/>
        <v>0</v>
      </c>
      <c r="G234" s="114">
        <f t="shared" si="16"/>
        <v>0</v>
      </c>
      <c r="H234" s="12">
        <v>2.5</v>
      </c>
      <c r="I234" s="3"/>
      <c r="AX234" s="3">
        <v>36130</v>
      </c>
      <c r="AZ234" s="3">
        <f t="shared" si="17"/>
        <v>42583</v>
      </c>
      <c r="BA234" s="13">
        <f t="shared" si="19"/>
        <v>2</v>
      </c>
    </row>
    <row r="235" spans="2:53" ht="18" thickBot="1">
      <c r="B235" s="111" t="s">
        <v>256</v>
      </c>
      <c r="C235" s="112">
        <v>1999</v>
      </c>
      <c r="D235" s="15">
        <f t="shared" si="18"/>
        <v>277.684</v>
      </c>
      <c r="E235" s="113">
        <f>SUMIF('Borç Yapılandırma Verileri'!$B$4:$B$856,B235:$B$445,'Borç Yapılandırma Verileri'!$C$4:$C$1098)</f>
        <v>0</v>
      </c>
      <c r="F235" s="113">
        <f t="shared" si="15"/>
        <v>0</v>
      </c>
      <c r="G235" s="114">
        <f t="shared" si="16"/>
        <v>0</v>
      </c>
      <c r="H235" s="12">
        <v>3.6</v>
      </c>
      <c r="I235" s="3"/>
      <c r="AX235" s="3">
        <v>36161</v>
      </c>
      <c r="AZ235" s="3">
        <f t="shared" si="17"/>
        <v>42583</v>
      </c>
      <c r="BA235" s="13">
        <f t="shared" si="19"/>
        <v>2</v>
      </c>
    </row>
    <row r="236" spans="2:53" ht="18" thickBot="1">
      <c r="B236" s="111" t="s">
        <v>257</v>
      </c>
      <c r="C236" s="112">
        <v>1999</v>
      </c>
      <c r="D236" s="15">
        <f t="shared" si="18"/>
        <v>274.084</v>
      </c>
      <c r="E236" s="113">
        <f>SUMIF('Borç Yapılandırma Verileri'!$B$4:$B$856,B236:$B$445,'Borç Yapılandırma Verileri'!$C$4:$C$1098)</f>
        <v>0</v>
      </c>
      <c r="F236" s="113">
        <f t="shared" si="15"/>
        <v>0</v>
      </c>
      <c r="G236" s="114">
        <f t="shared" si="16"/>
        <v>0</v>
      </c>
      <c r="H236" s="12">
        <v>3.4</v>
      </c>
      <c r="I236" s="3"/>
      <c r="AX236" s="3">
        <v>36192</v>
      </c>
      <c r="AZ236" s="3">
        <f t="shared" si="17"/>
        <v>42583</v>
      </c>
      <c r="BA236" s="13">
        <f t="shared" si="19"/>
        <v>2</v>
      </c>
    </row>
    <row r="237" spans="2:53" ht="18" thickBot="1">
      <c r="B237" s="115" t="s">
        <v>258</v>
      </c>
      <c r="C237" s="112">
        <v>1999</v>
      </c>
      <c r="D237" s="15">
        <f t="shared" si="18"/>
        <v>270.684</v>
      </c>
      <c r="E237" s="113">
        <f>SUMIF('Borç Yapılandırma Verileri'!$B$4:$B$856,B237:$B$445,'Borç Yapılandırma Verileri'!$C$4:$C$1098)</f>
        <v>0</v>
      </c>
      <c r="F237" s="113">
        <f t="shared" si="15"/>
        <v>0</v>
      </c>
      <c r="G237" s="114">
        <f t="shared" si="16"/>
        <v>0</v>
      </c>
      <c r="H237" s="12">
        <v>4</v>
      </c>
      <c r="I237" s="3"/>
      <c r="AX237" s="3">
        <v>36220</v>
      </c>
      <c r="AZ237" s="3">
        <f t="shared" si="17"/>
        <v>42583</v>
      </c>
      <c r="BA237" s="13">
        <f t="shared" si="19"/>
        <v>2</v>
      </c>
    </row>
    <row r="238" spans="2:53" ht="18" thickBot="1">
      <c r="B238" s="116" t="s">
        <v>259</v>
      </c>
      <c r="C238" s="112">
        <v>1999</v>
      </c>
      <c r="D238" s="15">
        <f t="shared" si="18"/>
        <v>266.684</v>
      </c>
      <c r="E238" s="113">
        <f>SUMIF('Borç Yapılandırma Verileri'!$B$4:$B$856,B238:$B$445,'Borç Yapılandırma Verileri'!$C$4:$C$1098)</f>
        <v>0</v>
      </c>
      <c r="F238" s="113">
        <f t="shared" si="15"/>
        <v>0</v>
      </c>
      <c r="G238" s="114">
        <f t="shared" si="16"/>
        <v>0</v>
      </c>
      <c r="H238" s="12">
        <v>5.3</v>
      </c>
      <c r="I238" s="3"/>
      <c r="AX238" s="3">
        <v>36251</v>
      </c>
      <c r="AZ238" s="3">
        <f t="shared" si="17"/>
        <v>42583</v>
      </c>
      <c r="BA238" s="13">
        <f t="shared" si="19"/>
        <v>2</v>
      </c>
    </row>
    <row r="239" spans="2:53" ht="18" thickBot="1">
      <c r="B239" s="115" t="s">
        <v>260</v>
      </c>
      <c r="C239" s="112">
        <v>1999</v>
      </c>
      <c r="D239" s="15">
        <f t="shared" si="18"/>
        <v>261.384</v>
      </c>
      <c r="E239" s="113">
        <f>SUMIF('Borç Yapılandırma Verileri'!$B$4:$B$856,B239:$B$445,'Borç Yapılandırma Verileri'!$C$4:$C$1098)</f>
        <v>0</v>
      </c>
      <c r="F239" s="113">
        <f t="shared" si="15"/>
        <v>0</v>
      </c>
      <c r="G239" s="114">
        <f t="shared" si="16"/>
        <v>0</v>
      </c>
      <c r="H239" s="12">
        <v>3.2</v>
      </c>
      <c r="I239" s="3"/>
      <c r="AX239" s="3">
        <v>36281</v>
      </c>
      <c r="AZ239" s="3">
        <f t="shared" si="17"/>
        <v>42583</v>
      </c>
      <c r="BA239" s="13">
        <f t="shared" si="19"/>
        <v>2</v>
      </c>
    </row>
    <row r="240" spans="2:53" ht="15.75" customHeight="1" thickBot="1">
      <c r="B240" s="116" t="s">
        <v>261</v>
      </c>
      <c r="C240" s="112">
        <v>1999</v>
      </c>
      <c r="D240" s="15">
        <f t="shared" si="18"/>
        <v>258.184</v>
      </c>
      <c r="E240" s="113">
        <f>SUMIF('Borç Yapılandırma Verileri'!$B$4:$B$856,B240:$B$445,'Borç Yapılandırma Verileri'!$C$4:$C$1098)</f>
        <v>0</v>
      </c>
      <c r="F240" s="113">
        <f t="shared" si="15"/>
        <v>0</v>
      </c>
      <c r="G240" s="114">
        <f t="shared" si="16"/>
        <v>0</v>
      </c>
      <c r="H240" s="12">
        <v>1.8</v>
      </c>
      <c r="I240" s="3"/>
      <c r="AX240" s="3">
        <v>36312</v>
      </c>
      <c r="AZ240" s="3">
        <f t="shared" si="17"/>
        <v>42583</v>
      </c>
      <c r="BA240" s="13">
        <f t="shared" si="19"/>
        <v>2</v>
      </c>
    </row>
    <row r="241" spans="2:53" ht="15.75" customHeight="1" thickBot="1">
      <c r="B241" s="115" t="s">
        <v>262</v>
      </c>
      <c r="C241" s="112">
        <v>1999</v>
      </c>
      <c r="D241" s="15">
        <f t="shared" si="18"/>
        <v>256.384</v>
      </c>
      <c r="E241" s="113">
        <f>SUMIF('Borç Yapılandırma Verileri'!$B$4:$B$856,B241:$B$445,'Borç Yapılandırma Verileri'!$C$4:$C$1098)</f>
        <v>0</v>
      </c>
      <c r="F241" s="113">
        <f t="shared" si="15"/>
        <v>0</v>
      </c>
      <c r="G241" s="114">
        <f t="shared" si="16"/>
        <v>0</v>
      </c>
      <c r="H241" s="12">
        <v>4</v>
      </c>
      <c r="I241" s="3"/>
      <c r="AX241" s="3">
        <v>36342</v>
      </c>
      <c r="AZ241" s="3">
        <f t="shared" si="17"/>
        <v>42583</v>
      </c>
      <c r="BA241" s="13">
        <f t="shared" si="19"/>
        <v>2</v>
      </c>
    </row>
    <row r="242" spans="2:53" ht="15.75" customHeight="1" thickBot="1">
      <c r="B242" s="116" t="s">
        <v>263</v>
      </c>
      <c r="C242" s="112">
        <v>1999</v>
      </c>
      <c r="D242" s="15">
        <f t="shared" si="18"/>
        <v>252.384</v>
      </c>
      <c r="E242" s="113">
        <f>SUMIF('Borç Yapılandırma Verileri'!$B$4:$B$856,B242:$B$445,'Borç Yapılandırma Verileri'!$C$4:$C$1098)</f>
        <v>0</v>
      </c>
      <c r="F242" s="113">
        <f t="shared" si="15"/>
        <v>0</v>
      </c>
      <c r="G242" s="114">
        <f t="shared" si="16"/>
        <v>0</v>
      </c>
      <c r="H242" s="12">
        <v>3.3</v>
      </c>
      <c r="I242" s="3"/>
      <c r="AX242" s="3">
        <v>36373</v>
      </c>
      <c r="AZ242" s="3">
        <f t="shared" si="17"/>
        <v>42583</v>
      </c>
      <c r="BA242" s="13">
        <f t="shared" si="19"/>
        <v>2</v>
      </c>
    </row>
    <row r="243" spans="2:53" ht="15.75" customHeight="1" thickBot="1">
      <c r="B243" s="115" t="s">
        <v>264</v>
      </c>
      <c r="C243" s="112">
        <v>1999</v>
      </c>
      <c r="D243" s="15">
        <f t="shared" si="18"/>
        <v>249.08399999999997</v>
      </c>
      <c r="E243" s="113">
        <f>SUMIF('Borç Yapılandırma Verileri'!$B$4:$B$856,B243:$B$445,'Borç Yapılandırma Verileri'!$C$4:$C$1098)</f>
        <v>0</v>
      </c>
      <c r="F243" s="113">
        <f t="shared" si="15"/>
        <v>0</v>
      </c>
      <c r="G243" s="114">
        <f t="shared" si="16"/>
        <v>0</v>
      </c>
      <c r="H243" s="12">
        <v>5.9</v>
      </c>
      <c r="I243" s="3"/>
      <c r="AX243" s="3">
        <v>36404</v>
      </c>
      <c r="AZ243" s="3">
        <f t="shared" si="17"/>
        <v>42583</v>
      </c>
      <c r="BA243" s="13">
        <f t="shared" si="19"/>
        <v>2</v>
      </c>
    </row>
    <row r="244" spans="2:53" ht="18" thickBot="1">
      <c r="B244" s="116" t="s">
        <v>265</v>
      </c>
      <c r="C244" s="112">
        <v>1999</v>
      </c>
      <c r="D244" s="15">
        <f t="shared" si="18"/>
        <v>243.18399999999997</v>
      </c>
      <c r="E244" s="113">
        <f>SUMIF('Borç Yapılandırma Verileri'!$B$4:$B$856,B244:$B$445,'Borç Yapılandırma Verileri'!$C$4:$C$1098)</f>
        <v>0</v>
      </c>
      <c r="F244" s="113">
        <f t="shared" si="15"/>
        <v>0</v>
      </c>
      <c r="G244" s="114">
        <f t="shared" si="16"/>
        <v>0</v>
      </c>
      <c r="H244" s="12">
        <v>4.7</v>
      </c>
      <c r="I244" s="3"/>
      <c r="AX244" s="3">
        <v>36434</v>
      </c>
      <c r="AZ244" s="3">
        <f t="shared" si="17"/>
        <v>42583</v>
      </c>
      <c r="BA244" s="13">
        <f t="shared" si="19"/>
        <v>2</v>
      </c>
    </row>
    <row r="245" spans="2:53" ht="18" thickBot="1">
      <c r="B245" s="115" t="s">
        <v>266</v>
      </c>
      <c r="C245" s="112">
        <v>1999</v>
      </c>
      <c r="D245" s="15">
        <f t="shared" si="18"/>
        <v>238.48399999999998</v>
      </c>
      <c r="E245" s="113">
        <f>SUMIF('Borç Yapılandırma Verileri'!$B$4:$B$856,B245:$B$445,'Borç Yapılandırma Verileri'!$C$4:$C$1098)</f>
        <v>0</v>
      </c>
      <c r="F245" s="113">
        <f t="shared" si="15"/>
        <v>0</v>
      </c>
      <c r="G245" s="114">
        <f t="shared" si="16"/>
        <v>0</v>
      </c>
      <c r="H245" s="12">
        <v>4.1</v>
      </c>
      <c r="I245" s="3"/>
      <c r="AX245" s="3">
        <v>36465</v>
      </c>
      <c r="AZ245" s="3">
        <f t="shared" si="17"/>
        <v>42583</v>
      </c>
      <c r="BA245" s="13">
        <f t="shared" si="19"/>
        <v>2</v>
      </c>
    </row>
    <row r="246" spans="2:53" ht="18" thickBot="1">
      <c r="B246" s="116" t="s">
        <v>267</v>
      </c>
      <c r="C246" s="112">
        <v>1999</v>
      </c>
      <c r="D246" s="15">
        <f t="shared" si="18"/>
        <v>234.384</v>
      </c>
      <c r="E246" s="113">
        <f>SUMIF('Borç Yapılandırma Verileri'!$B$4:$B$856,B246:$B$445,'Borç Yapılandırma Verileri'!$C$4:$C$1098)</f>
        <v>0</v>
      </c>
      <c r="F246" s="113">
        <f t="shared" si="15"/>
        <v>0</v>
      </c>
      <c r="G246" s="114">
        <f t="shared" si="16"/>
        <v>0</v>
      </c>
      <c r="H246" s="12">
        <v>6.8</v>
      </c>
      <c r="I246" s="3"/>
      <c r="AX246" s="3">
        <v>36495</v>
      </c>
      <c r="AZ246" s="3">
        <f t="shared" si="17"/>
        <v>42583</v>
      </c>
      <c r="BA246" s="13">
        <f t="shared" si="19"/>
        <v>2</v>
      </c>
    </row>
    <row r="247" spans="2:53" ht="18" thickBot="1">
      <c r="B247" s="111" t="s">
        <v>268</v>
      </c>
      <c r="C247" s="112">
        <v>2000</v>
      </c>
      <c r="D247" s="15">
        <f t="shared" si="18"/>
        <v>227.58399999999997</v>
      </c>
      <c r="E247" s="113">
        <f>SUMIF('Borç Yapılandırma Verileri'!$B$4:$B$856,B247:$B$445,'Borç Yapılandırma Verileri'!$C$4:$C$1098)</f>
        <v>0</v>
      </c>
      <c r="F247" s="113">
        <f t="shared" si="15"/>
        <v>0</v>
      </c>
      <c r="G247" s="114">
        <f t="shared" si="16"/>
        <v>0</v>
      </c>
      <c r="H247" s="12">
        <v>5.8</v>
      </c>
      <c r="I247" s="3"/>
      <c r="AX247" s="3">
        <v>36526</v>
      </c>
      <c r="AZ247" s="3">
        <f t="shared" si="17"/>
        <v>42583</v>
      </c>
      <c r="BA247" s="13">
        <f t="shared" si="19"/>
        <v>2</v>
      </c>
    </row>
    <row r="248" spans="2:53" ht="18" thickBot="1">
      <c r="B248" s="111" t="s">
        <v>269</v>
      </c>
      <c r="C248" s="112">
        <v>2000</v>
      </c>
      <c r="D248" s="15">
        <f t="shared" si="18"/>
        <v>221.78399999999996</v>
      </c>
      <c r="E248" s="113">
        <f>SUMIF('Borç Yapılandırma Verileri'!$B$4:$B$856,B248:$B$445,'Borç Yapılandırma Verileri'!$C$4:$C$1098)</f>
        <v>0</v>
      </c>
      <c r="F248" s="113">
        <f t="shared" si="15"/>
        <v>0</v>
      </c>
      <c r="G248" s="114">
        <f t="shared" si="16"/>
        <v>0</v>
      </c>
      <c r="H248" s="12">
        <v>4.1</v>
      </c>
      <c r="I248" s="3"/>
      <c r="AX248" s="3">
        <v>36557</v>
      </c>
      <c r="AZ248" s="3">
        <f t="shared" si="17"/>
        <v>42583</v>
      </c>
      <c r="BA248" s="13">
        <f t="shared" si="19"/>
        <v>2</v>
      </c>
    </row>
    <row r="249" spans="2:53" ht="18" thickBot="1">
      <c r="B249" s="115" t="s">
        <v>270</v>
      </c>
      <c r="C249" s="112">
        <v>2000</v>
      </c>
      <c r="D249" s="15">
        <f t="shared" si="18"/>
        <v>217.68399999999997</v>
      </c>
      <c r="E249" s="113">
        <f>SUMIF('Borç Yapılandırma Verileri'!$B$4:$B$856,B249:$B$445,'Borç Yapılandırma Verileri'!$C$4:$C$1098)</f>
        <v>0</v>
      </c>
      <c r="F249" s="113">
        <f t="shared" si="15"/>
        <v>0</v>
      </c>
      <c r="G249" s="114">
        <f t="shared" si="16"/>
        <v>0</v>
      </c>
      <c r="H249" s="12">
        <v>3.1</v>
      </c>
      <c r="I249" s="3"/>
      <c r="AX249" s="3">
        <v>36586</v>
      </c>
      <c r="AZ249" s="3">
        <f t="shared" si="17"/>
        <v>42583</v>
      </c>
      <c r="BA249" s="13">
        <f t="shared" si="19"/>
        <v>2</v>
      </c>
    </row>
    <row r="250" spans="2:53" ht="18" thickBot="1">
      <c r="B250" s="116" t="s">
        <v>271</v>
      </c>
      <c r="C250" s="112">
        <v>2000</v>
      </c>
      <c r="D250" s="15">
        <f t="shared" si="18"/>
        <v>214.58399999999997</v>
      </c>
      <c r="E250" s="113">
        <f>SUMIF('Borç Yapılandırma Verileri'!$B$4:$B$856,B250:$B$445,'Borç Yapılandırma Verileri'!$C$4:$C$1098)</f>
        <v>0</v>
      </c>
      <c r="F250" s="113">
        <f t="shared" si="15"/>
        <v>0</v>
      </c>
      <c r="G250" s="114">
        <f t="shared" si="16"/>
        <v>0</v>
      </c>
      <c r="H250" s="12">
        <v>2.4</v>
      </c>
      <c r="I250" s="3"/>
      <c r="AX250" s="3">
        <v>36617</v>
      </c>
      <c r="AZ250" s="3">
        <f t="shared" si="17"/>
        <v>42583</v>
      </c>
      <c r="BA250" s="13">
        <f t="shared" si="19"/>
        <v>2</v>
      </c>
    </row>
    <row r="251" spans="2:53" ht="18" thickBot="1">
      <c r="B251" s="115" t="s">
        <v>272</v>
      </c>
      <c r="C251" s="112">
        <v>2000</v>
      </c>
      <c r="D251" s="15">
        <f t="shared" si="18"/>
        <v>212.18399999999997</v>
      </c>
      <c r="E251" s="113">
        <f>SUMIF('Borç Yapılandırma Verileri'!$B$4:$B$856,B251:$B$445,'Borç Yapılandırma Verileri'!$C$4:$C$1098)</f>
        <v>0</v>
      </c>
      <c r="F251" s="113">
        <f t="shared" si="15"/>
        <v>0</v>
      </c>
      <c r="G251" s="114">
        <f t="shared" si="16"/>
        <v>0</v>
      </c>
      <c r="H251" s="12">
        <v>1.7</v>
      </c>
      <c r="I251" s="3"/>
      <c r="AX251" s="3">
        <v>36647</v>
      </c>
      <c r="AZ251" s="3">
        <f t="shared" si="17"/>
        <v>42583</v>
      </c>
      <c r="BA251" s="13">
        <f t="shared" si="19"/>
        <v>2</v>
      </c>
    </row>
    <row r="252" spans="2:53" ht="18" thickBot="1">
      <c r="B252" s="116" t="s">
        <v>273</v>
      </c>
      <c r="C252" s="112">
        <v>2000</v>
      </c>
      <c r="D252" s="15">
        <f t="shared" si="18"/>
        <v>210.48399999999998</v>
      </c>
      <c r="E252" s="113">
        <f>SUMIF('Borç Yapılandırma Verileri'!$B$4:$B$856,B252:$B$445,'Borç Yapılandırma Verileri'!$C$4:$C$1098)</f>
        <v>0</v>
      </c>
      <c r="F252" s="113">
        <f t="shared" si="15"/>
        <v>0</v>
      </c>
      <c r="G252" s="114">
        <f t="shared" si="16"/>
        <v>0</v>
      </c>
      <c r="H252" s="12">
        <v>0.3</v>
      </c>
      <c r="I252" s="3"/>
      <c r="AX252" s="3">
        <v>36678</v>
      </c>
      <c r="AZ252" s="3">
        <f t="shared" si="17"/>
        <v>42583</v>
      </c>
      <c r="BA252" s="13">
        <f t="shared" si="19"/>
        <v>2</v>
      </c>
    </row>
    <row r="253" spans="2:53" ht="18" thickBot="1">
      <c r="B253" s="115" t="s">
        <v>274</v>
      </c>
      <c r="C253" s="112">
        <v>2000</v>
      </c>
      <c r="D253" s="15">
        <f t="shared" si="18"/>
        <v>210.18399999999997</v>
      </c>
      <c r="E253" s="113">
        <f>SUMIF('Borç Yapılandırma Verileri'!$B$4:$B$856,B253:$B$445,'Borç Yapılandırma Verileri'!$C$4:$C$1098)</f>
        <v>0</v>
      </c>
      <c r="F253" s="113">
        <f t="shared" si="15"/>
        <v>0</v>
      </c>
      <c r="G253" s="114">
        <f t="shared" si="16"/>
        <v>0</v>
      </c>
      <c r="H253" s="12">
        <v>1</v>
      </c>
      <c r="I253" s="3"/>
      <c r="AX253" s="3">
        <v>36708</v>
      </c>
      <c r="AZ253" s="3">
        <f t="shared" si="17"/>
        <v>42583</v>
      </c>
      <c r="BA253" s="13">
        <f t="shared" si="19"/>
        <v>2</v>
      </c>
    </row>
    <row r="254" spans="2:53" ht="18" thickBot="1">
      <c r="B254" s="116" t="s">
        <v>275</v>
      </c>
      <c r="C254" s="112">
        <v>2000</v>
      </c>
      <c r="D254" s="15">
        <f t="shared" si="18"/>
        <v>209.18399999999997</v>
      </c>
      <c r="E254" s="113">
        <f>SUMIF('Borç Yapılandırma Verileri'!$B$4:$B$856,B254:$B$445,'Borç Yapılandırma Verileri'!$C$4:$C$1098)</f>
        <v>0</v>
      </c>
      <c r="F254" s="113">
        <f t="shared" si="15"/>
        <v>0</v>
      </c>
      <c r="G254" s="114">
        <f t="shared" si="16"/>
        <v>0</v>
      </c>
      <c r="H254" s="12">
        <v>0.9</v>
      </c>
      <c r="I254" s="3"/>
      <c r="AX254" s="3">
        <v>36739</v>
      </c>
      <c r="AZ254" s="3">
        <f t="shared" si="17"/>
        <v>42583</v>
      </c>
      <c r="BA254" s="13">
        <f t="shared" si="19"/>
        <v>2</v>
      </c>
    </row>
    <row r="255" spans="2:53" ht="18" thickBot="1">
      <c r="B255" s="115" t="s">
        <v>276</v>
      </c>
      <c r="C255" s="112">
        <v>2000</v>
      </c>
      <c r="D255" s="15">
        <f t="shared" si="18"/>
        <v>208.28399999999996</v>
      </c>
      <c r="E255" s="113">
        <f>SUMIF('Borç Yapılandırma Verileri'!$B$4:$B$856,B255:$B$445,'Borç Yapılandırma Verileri'!$C$4:$C$1098)</f>
        <v>0</v>
      </c>
      <c r="F255" s="113">
        <f t="shared" si="15"/>
        <v>0</v>
      </c>
      <c r="G255" s="114">
        <f t="shared" si="16"/>
        <v>0</v>
      </c>
      <c r="H255" s="12">
        <v>2.3</v>
      </c>
      <c r="I255" s="3"/>
      <c r="AX255" s="3">
        <v>36770</v>
      </c>
      <c r="AZ255" s="3">
        <f t="shared" si="17"/>
        <v>42583</v>
      </c>
      <c r="BA255" s="13">
        <f t="shared" si="19"/>
        <v>2</v>
      </c>
    </row>
    <row r="256" spans="2:53" ht="18" thickBot="1">
      <c r="B256" s="116" t="s">
        <v>277</v>
      </c>
      <c r="C256" s="112">
        <v>2000</v>
      </c>
      <c r="D256" s="15">
        <f t="shared" si="18"/>
        <v>205.98399999999995</v>
      </c>
      <c r="E256" s="113">
        <f>SUMIF('Borç Yapılandırma Verileri'!$B$4:$B$856,B256:$B$445,'Borç Yapılandırma Verileri'!$C$4:$C$1098)</f>
        <v>0</v>
      </c>
      <c r="F256" s="113">
        <f t="shared" si="15"/>
        <v>0</v>
      </c>
      <c r="G256" s="114">
        <f t="shared" si="16"/>
        <v>0</v>
      </c>
      <c r="H256" s="12">
        <v>2.8</v>
      </c>
      <c r="I256" s="3"/>
      <c r="AX256" s="3">
        <v>36800</v>
      </c>
      <c r="AZ256" s="3">
        <f t="shared" si="17"/>
        <v>42583</v>
      </c>
      <c r="BA256" s="13">
        <f t="shared" si="19"/>
        <v>2</v>
      </c>
    </row>
    <row r="257" spans="2:53" ht="18" thickBot="1">
      <c r="B257" s="115" t="s">
        <v>278</v>
      </c>
      <c r="C257" s="112">
        <v>2000</v>
      </c>
      <c r="D257" s="15">
        <f t="shared" si="18"/>
        <v>203.18399999999994</v>
      </c>
      <c r="E257" s="113">
        <f>SUMIF('Borç Yapılandırma Verileri'!$B$4:$B$856,B257:$B$445,'Borç Yapılandırma Verileri'!$C$4:$C$1098)</f>
        <v>0</v>
      </c>
      <c r="F257" s="113">
        <f t="shared" si="15"/>
        <v>0</v>
      </c>
      <c r="G257" s="114">
        <f t="shared" si="16"/>
        <v>0</v>
      </c>
      <c r="H257" s="12">
        <v>2.4</v>
      </c>
      <c r="I257" s="3"/>
      <c r="AX257" s="3">
        <v>36831</v>
      </c>
      <c r="AZ257" s="3">
        <f t="shared" si="17"/>
        <v>42583</v>
      </c>
      <c r="BA257" s="13">
        <f t="shared" si="19"/>
        <v>2</v>
      </c>
    </row>
    <row r="258" spans="2:53" ht="18" thickBot="1">
      <c r="B258" s="116" t="s">
        <v>279</v>
      </c>
      <c r="C258" s="112">
        <v>2000</v>
      </c>
      <c r="D258" s="15">
        <f t="shared" si="18"/>
        <v>200.78399999999993</v>
      </c>
      <c r="E258" s="113">
        <f>SUMIF('Borç Yapılandırma Verileri'!$B$4:$B$856,B258:$B$445,'Borç Yapılandırma Verileri'!$C$4:$C$1098)</f>
        <v>0</v>
      </c>
      <c r="F258" s="113">
        <f t="shared" si="15"/>
        <v>0</v>
      </c>
      <c r="G258" s="114">
        <f t="shared" si="16"/>
        <v>0</v>
      </c>
      <c r="H258" s="12">
        <v>1.9</v>
      </c>
      <c r="I258" s="3"/>
      <c r="AX258" s="3">
        <v>36861</v>
      </c>
      <c r="AZ258" s="3">
        <f t="shared" si="17"/>
        <v>42583</v>
      </c>
      <c r="BA258" s="13">
        <f t="shared" si="19"/>
        <v>2</v>
      </c>
    </row>
    <row r="259" spans="2:53" ht="18" thickBot="1">
      <c r="B259" s="111" t="s">
        <v>280</v>
      </c>
      <c r="C259" s="112">
        <v>2001</v>
      </c>
      <c r="D259" s="15">
        <f t="shared" si="18"/>
        <v>198.88399999999993</v>
      </c>
      <c r="E259" s="113">
        <f>SUMIF('Borç Yapılandırma Verileri'!$B$4:$B$856,B259:$B$445,'Borç Yapılandırma Verileri'!$C$4:$C$1098)</f>
        <v>0</v>
      </c>
      <c r="F259" s="113">
        <f t="shared" si="15"/>
        <v>0</v>
      </c>
      <c r="G259" s="114">
        <f t="shared" si="16"/>
        <v>0</v>
      </c>
      <c r="H259" s="12">
        <v>2.3</v>
      </c>
      <c r="I259" s="3"/>
      <c r="AX259" s="3">
        <v>36892</v>
      </c>
      <c r="AZ259" s="3">
        <f t="shared" si="17"/>
        <v>42583</v>
      </c>
      <c r="BA259" s="13">
        <f t="shared" si="19"/>
        <v>2</v>
      </c>
    </row>
    <row r="260" spans="2:53" ht="18" thickBot="1">
      <c r="B260" s="111" t="s">
        <v>281</v>
      </c>
      <c r="C260" s="112">
        <v>2001</v>
      </c>
      <c r="D260" s="15">
        <f t="shared" si="18"/>
        <v>196.58399999999992</v>
      </c>
      <c r="E260" s="113">
        <f>SUMIF('Borç Yapılandırma Verileri'!$B$4:$B$856,B260:$B$445,'Borç Yapılandırma Verileri'!$C$4:$C$1098)</f>
        <v>0</v>
      </c>
      <c r="F260" s="113">
        <f t="shared" si="15"/>
        <v>0</v>
      </c>
      <c r="G260" s="114">
        <f t="shared" si="16"/>
        <v>0</v>
      </c>
      <c r="H260" s="12">
        <v>2.6</v>
      </c>
      <c r="I260" s="3"/>
      <c r="AX260" s="3">
        <v>36923</v>
      </c>
      <c r="AZ260" s="3">
        <f t="shared" si="17"/>
        <v>42583</v>
      </c>
      <c r="BA260" s="13">
        <f t="shared" si="19"/>
        <v>2</v>
      </c>
    </row>
    <row r="261" spans="2:53" ht="18" thickBot="1">
      <c r="B261" s="115" t="s">
        <v>282</v>
      </c>
      <c r="C261" s="112">
        <v>2001</v>
      </c>
      <c r="D261" s="15">
        <f t="shared" si="18"/>
        <v>193.98399999999992</v>
      </c>
      <c r="E261" s="113">
        <f>SUMIF('Borç Yapılandırma Verileri'!$B$4:$B$856,B261:$B$445,'Borç Yapılandırma Verileri'!$C$4:$C$1098)</f>
        <v>0</v>
      </c>
      <c r="F261" s="113">
        <f t="shared" si="15"/>
        <v>0</v>
      </c>
      <c r="G261" s="114">
        <f t="shared" si="16"/>
        <v>0</v>
      </c>
      <c r="H261" s="12">
        <v>10.1</v>
      </c>
      <c r="I261" s="3"/>
      <c r="AX261" s="3">
        <v>36951</v>
      </c>
      <c r="AZ261" s="3">
        <f t="shared" si="17"/>
        <v>42583</v>
      </c>
      <c r="BA261" s="13">
        <f t="shared" si="19"/>
        <v>2</v>
      </c>
    </row>
    <row r="262" spans="2:53" ht="18" thickBot="1">
      <c r="B262" s="116" t="s">
        <v>283</v>
      </c>
      <c r="C262" s="112">
        <v>2001</v>
      </c>
      <c r="D262" s="15">
        <f t="shared" si="18"/>
        <v>183.88399999999993</v>
      </c>
      <c r="E262" s="113">
        <f>SUMIF('Borç Yapılandırma Verileri'!$B$4:$B$856,B262:$B$445,'Borç Yapılandırma Verileri'!$C$4:$C$1098)</f>
        <v>0</v>
      </c>
      <c r="F262" s="113">
        <f t="shared" si="15"/>
        <v>0</v>
      </c>
      <c r="G262" s="114">
        <f t="shared" si="16"/>
        <v>0</v>
      </c>
      <c r="H262" s="12">
        <v>14.4</v>
      </c>
      <c r="I262" s="3"/>
      <c r="AX262" s="3">
        <v>36982</v>
      </c>
      <c r="AZ262" s="3">
        <f t="shared" si="17"/>
        <v>42583</v>
      </c>
      <c r="BA262" s="13">
        <f t="shared" si="19"/>
        <v>2</v>
      </c>
    </row>
    <row r="263" spans="2:53" ht="18" thickBot="1">
      <c r="B263" s="115" t="s">
        <v>284</v>
      </c>
      <c r="C263" s="112">
        <v>2001</v>
      </c>
      <c r="D263" s="15">
        <f t="shared" si="18"/>
        <v>169.48399999999992</v>
      </c>
      <c r="E263" s="113">
        <f>SUMIF('Borç Yapılandırma Verileri'!$B$4:$B$856,B263:$B$445,'Borç Yapılandırma Verileri'!$C$4:$C$1098)</f>
        <v>0</v>
      </c>
      <c r="F263" s="113">
        <f aca="true" t="shared" si="20" ref="F263:F281">IF(E263&gt;0,E263*D263/100,0)</f>
        <v>0</v>
      </c>
      <c r="G263" s="114">
        <f aca="true" t="shared" si="21" ref="G263:G281">E263+F263</f>
        <v>0</v>
      </c>
      <c r="H263" s="12">
        <v>6.3</v>
      </c>
      <c r="I263" s="3"/>
      <c r="AX263" s="3">
        <v>37012</v>
      </c>
      <c r="AZ263" s="3">
        <f aca="true" t="shared" si="22" ref="AZ263:AZ326">$I$3</f>
        <v>42583</v>
      </c>
      <c r="BA263" s="13">
        <f t="shared" si="19"/>
        <v>2</v>
      </c>
    </row>
    <row r="264" spans="2:53" ht="18" thickBot="1">
      <c r="B264" s="116" t="s">
        <v>285</v>
      </c>
      <c r="C264" s="112">
        <v>2001</v>
      </c>
      <c r="D264" s="15">
        <f aca="true" t="shared" si="23" ref="D264:D327">IF(BA264=2,D265+H264,H264)</f>
        <v>163.1839999999999</v>
      </c>
      <c r="E264" s="113">
        <f>SUMIF('Borç Yapılandırma Verileri'!$B$4:$B$856,B264:$B$445,'Borç Yapılandırma Verileri'!$C$4:$C$1098)</f>
        <v>0</v>
      </c>
      <c r="F264" s="113">
        <f t="shared" si="20"/>
        <v>0</v>
      </c>
      <c r="G264" s="114">
        <f t="shared" si="21"/>
        <v>0</v>
      </c>
      <c r="H264" s="12">
        <v>2.9</v>
      </c>
      <c r="I264" s="3"/>
      <c r="AX264" s="3">
        <v>37043</v>
      </c>
      <c r="AZ264" s="3">
        <f t="shared" si="22"/>
        <v>42583</v>
      </c>
      <c r="BA264" s="13">
        <f aca="true" t="shared" si="24" ref="BA264:BA327">IF(AX264=AZ264,1,2)</f>
        <v>2</v>
      </c>
    </row>
    <row r="265" spans="2:53" ht="18" thickBot="1">
      <c r="B265" s="115" t="s">
        <v>286</v>
      </c>
      <c r="C265" s="112">
        <v>2001</v>
      </c>
      <c r="D265" s="15">
        <f t="shared" si="23"/>
        <v>160.2839999999999</v>
      </c>
      <c r="E265" s="113">
        <f>SUMIF('Borç Yapılandırma Verileri'!$B$4:$B$856,B265:$B$445,'Borç Yapılandırma Verileri'!$C$4:$C$1098)</f>
        <v>0</v>
      </c>
      <c r="F265" s="113">
        <f t="shared" si="20"/>
        <v>0</v>
      </c>
      <c r="G265" s="114">
        <f t="shared" si="21"/>
        <v>0</v>
      </c>
      <c r="H265" s="12">
        <v>3.3</v>
      </c>
      <c r="I265" s="3"/>
      <c r="AX265" s="3">
        <v>37073</v>
      </c>
      <c r="AZ265" s="3">
        <f t="shared" si="22"/>
        <v>42583</v>
      </c>
      <c r="BA265" s="13">
        <f t="shared" si="24"/>
        <v>2</v>
      </c>
    </row>
    <row r="266" spans="2:53" ht="18" thickBot="1">
      <c r="B266" s="116" t="s">
        <v>287</v>
      </c>
      <c r="C266" s="112">
        <v>2001</v>
      </c>
      <c r="D266" s="15">
        <f t="shared" si="23"/>
        <v>156.9839999999999</v>
      </c>
      <c r="E266" s="113">
        <f>SUMIF('Borç Yapılandırma Verileri'!$B$4:$B$856,B266:$B$445,'Borç Yapılandırma Verileri'!$C$4:$C$1098)</f>
        <v>0</v>
      </c>
      <c r="F266" s="113">
        <f t="shared" si="20"/>
        <v>0</v>
      </c>
      <c r="G266" s="114">
        <f t="shared" si="21"/>
        <v>0</v>
      </c>
      <c r="H266" s="12">
        <v>3.5</v>
      </c>
      <c r="I266" s="3"/>
      <c r="AX266" s="3">
        <v>37104</v>
      </c>
      <c r="AZ266" s="3">
        <f t="shared" si="22"/>
        <v>42583</v>
      </c>
      <c r="BA266" s="13">
        <f t="shared" si="24"/>
        <v>2</v>
      </c>
    </row>
    <row r="267" spans="2:53" ht="18" customHeight="1" thickBot="1">
      <c r="B267" s="115" t="s">
        <v>288</v>
      </c>
      <c r="C267" s="112">
        <v>2001</v>
      </c>
      <c r="D267" s="15">
        <f t="shared" si="23"/>
        <v>153.4839999999999</v>
      </c>
      <c r="E267" s="113">
        <f>SUMIF('Borç Yapılandırma Verileri'!$B$4:$B$856,B267:$B$445,'Borç Yapılandırma Verileri'!$C$4:$C$1098)</f>
        <v>0</v>
      </c>
      <c r="F267" s="113">
        <f t="shared" si="20"/>
        <v>0</v>
      </c>
      <c r="G267" s="114">
        <f t="shared" si="21"/>
        <v>0</v>
      </c>
      <c r="H267" s="12">
        <v>5.4</v>
      </c>
      <c r="I267" s="3"/>
      <c r="AX267" s="3">
        <v>37135</v>
      </c>
      <c r="AZ267" s="3">
        <f t="shared" si="22"/>
        <v>42583</v>
      </c>
      <c r="BA267" s="13">
        <f t="shared" si="24"/>
        <v>2</v>
      </c>
    </row>
    <row r="268" spans="2:53" ht="18" thickBot="1">
      <c r="B268" s="116" t="s">
        <v>289</v>
      </c>
      <c r="C268" s="112">
        <v>2001</v>
      </c>
      <c r="D268" s="15">
        <f t="shared" si="23"/>
        <v>148.0839999999999</v>
      </c>
      <c r="E268" s="113">
        <f>SUMIF('Borç Yapılandırma Verileri'!$B$4:$B$856,B268:$B$445,'Borç Yapılandırma Verileri'!$C$4:$C$1098)</f>
        <v>0</v>
      </c>
      <c r="F268" s="113">
        <f t="shared" si="20"/>
        <v>0</v>
      </c>
      <c r="G268" s="114">
        <f t="shared" si="21"/>
        <v>0</v>
      </c>
      <c r="H268" s="12">
        <v>6.7</v>
      </c>
      <c r="I268" s="3"/>
      <c r="AX268" s="3">
        <v>37165</v>
      </c>
      <c r="AZ268" s="3">
        <f t="shared" si="22"/>
        <v>42583</v>
      </c>
      <c r="BA268" s="13">
        <f t="shared" si="24"/>
        <v>2</v>
      </c>
    </row>
    <row r="269" spans="2:53" ht="18" thickBot="1">
      <c r="B269" s="115" t="s">
        <v>290</v>
      </c>
      <c r="C269" s="112">
        <v>2001</v>
      </c>
      <c r="D269" s="15">
        <f t="shared" si="23"/>
        <v>141.3839999999999</v>
      </c>
      <c r="E269" s="113">
        <f>SUMIF('Borç Yapılandırma Verileri'!$B$4:$B$856,B269:$B$445,'Borç Yapılandırma Verileri'!$C$4:$C$1098)</f>
        <v>0</v>
      </c>
      <c r="F269" s="113">
        <f t="shared" si="20"/>
        <v>0</v>
      </c>
      <c r="G269" s="114">
        <f t="shared" si="21"/>
        <v>0</v>
      </c>
      <c r="H269" s="12">
        <v>4.2</v>
      </c>
      <c r="I269" s="3"/>
      <c r="AX269" s="3">
        <v>37196</v>
      </c>
      <c r="AZ269" s="3">
        <f t="shared" si="22"/>
        <v>42583</v>
      </c>
      <c r="BA269" s="13">
        <f t="shared" si="24"/>
        <v>2</v>
      </c>
    </row>
    <row r="270" spans="2:53" ht="18" thickBot="1">
      <c r="B270" s="116" t="s">
        <v>291</v>
      </c>
      <c r="C270" s="112">
        <v>2001</v>
      </c>
      <c r="D270" s="15">
        <f t="shared" si="23"/>
        <v>137.1839999999999</v>
      </c>
      <c r="E270" s="113">
        <f>SUMIF('Borç Yapılandırma Verileri'!$B$4:$B$856,B270:$B$445,'Borç Yapılandırma Verileri'!$C$4:$C$1098)</f>
        <v>0</v>
      </c>
      <c r="F270" s="113">
        <f t="shared" si="20"/>
        <v>0</v>
      </c>
      <c r="G270" s="114">
        <f t="shared" si="21"/>
        <v>0</v>
      </c>
      <c r="H270" s="12">
        <v>4.1</v>
      </c>
      <c r="I270" s="3"/>
      <c r="AX270" s="3">
        <v>37226</v>
      </c>
      <c r="AZ270" s="3">
        <f t="shared" si="22"/>
        <v>42583</v>
      </c>
      <c r="BA270" s="13">
        <f t="shared" si="24"/>
        <v>2</v>
      </c>
    </row>
    <row r="271" spans="2:53" ht="18" thickBot="1">
      <c r="B271" s="115" t="s">
        <v>292</v>
      </c>
      <c r="C271" s="118">
        <v>2002</v>
      </c>
      <c r="D271" s="15">
        <f t="shared" si="23"/>
        <v>133.08399999999992</v>
      </c>
      <c r="E271" s="113">
        <f>SUMIF('Borç Yapılandırma Verileri'!$B$4:$B$856,B271:$B$445,'Borç Yapılandırma Verileri'!$C$4:$C$1098)</f>
        <v>0</v>
      </c>
      <c r="F271" s="113">
        <f t="shared" si="20"/>
        <v>0</v>
      </c>
      <c r="G271" s="114">
        <f t="shared" si="21"/>
        <v>0</v>
      </c>
      <c r="H271" s="12">
        <v>4.2</v>
      </c>
      <c r="I271" s="3"/>
      <c r="AX271" s="3">
        <v>37257</v>
      </c>
      <c r="AZ271" s="3">
        <f t="shared" si="22"/>
        <v>42583</v>
      </c>
      <c r="BA271" s="13">
        <f t="shared" si="24"/>
        <v>2</v>
      </c>
    </row>
    <row r="272" spans="2:53" ht="18" thickBot="1">
      <c r="B272" s="116" t="s">
        <v>293</v>
      </c>
      <c r="C272" s="118">
        <v>2002</v>
      </c>
      <c r="D272" s="15">
        <f t="shared" si="23"/>
        <v>128.88399999999993</v>
      </c>
      <c r="E272" s="113">
        <f>SUMIF('Borç Yapılandırma Verileri'!$B$4:$B$856,B272:$B$445,'Borç Yapılandırma Verileri'!$C$4:$C$1098)</f>
        <v>0</v>
      </c>
      <c r="F272" s="113">
        <f t="shared" si="20"/>
        <v>0</v>
      </c>
      <c r="G272" s="114">
        <f t="shared" si="21"/>
        <v>0</v>
      </c>
      <c r="H272" s="12">
        <v>2.6</v>
      </c>
      <c r="I272" s="3"/>
      <c r="AX272" s="3">
        <v>37288</v>
      </c>
      <c r="AZ272" s="3">
        <f t="shared" si="22"/>
        <v>42583</v>
      </c>
      <c r="BA272" s="13">
        <f t="shared" si="24"/>
        <v>2</v>
      </c>
    </row>
    <row r="273" spans="2:53" ht="15.75" customHeight="1" thickBot="1">
      <c r="B273" s="115" t="s">
        <v>294</v>
      </c>
      <c r="C273" s="118">
        <v>2002</v>
      </c>
      <c r="D273" s="15">
        <f t="shared" si="23"/>
        <v>126.28399999999992</v>
      </c>
      <c r="E273" s="113">
        <f>SUMIF('Borç Yapılandırma Verileri'!$B$4:$B$856,B273:$B$445,'Borç Yapılandırma Verileri'!$C$4:$C$1098)</f>
        <v>0</v>
      </c>
      <c r="F273" s="113">
        <f t="shared" si="20"/>
        <v>0</v>
      </c>
      <c r="G273" s="114">
        <f t="shared" si="21"/>
        <v>0</v>
      </c>
      <c r="H273" s="12">
        <v>1.9</v>
      </c>
      <c r="I273" s="3"/>
      <c r="AX273" s="3">
        <v>37316</v>
      </c>
      <c r="AZ273" s="3">
        <f t="shared" si="22"/>
        <v>42583</v>
      </c>
      <c r="BA273" s="13">
        <f t="shared" si="24"/>
        <v>2</v>
      </c>
    </row>
    <row r="274" spans="2:53" ht="15.75" customHeight="1" thickBot="1">
      <c r="B274" s="116" t="s">
        <v>295</v>
      </c>
      <c r="C274" s="118">
        <v>2002</v>
      </c>
      <c r="D274" s="15">
        <f t="shared" si="23"/>
        <v>124.38399999999992</v>
      </c>
      <c r="E274" s="113">
        <f>SUMIF('Borç Yapılandırma Verileri'!$B$4:$B$856,B274:$B$445,'Borç Yapılandırma Verileri'!$C$4:$C$1098)</f>
        <v>0</v>
      </c>
      <c r="F274" s="113">
        <f t="shared" si="20"/>
        <v>0</v>
      </c>
      <c r="G274" s="114">
        <f t="shared" si="21"/>
        <v>0</v>
      </c>
      <c r="H274" s="12">
        <v>1.8</v>
      </c>
      <c r="I274" s="3"/>
      <c r="AX274" s="3">
        <v>37347</v>
      </c>
      <c r="AZ274" s="3">
        <f t="shared" si="22"/>
        <v>42583</v>
      </c>
      <c r="BA274" s="13">
        <f t="shared" si="24"/>
        <v>2</v>
      </c>
    </row>
    <row r="275" spans="2:53" ht="15.75" customHeight="1" thickBot="1">
      <c r="B275" s="115" t="s">
        <v>296</v>
      </c>
      <c r="C275" s="118">
        <v>2002</v>
      </c>
      <c r="D275" s="15">
        <f t="shared" si="23"/>
        <v>122.58399999999992</v>
      </c>
      <c r="E275" s="113">
        <f>SUMIF('Borç Yapılandırma Verileri'!$B$4:$B$856,B275:$B$445,'Borç Yapılandırma Verileri'!$C$4:$C$1098)</f>
        <v>0</v>
      </c>
      <c r="F275" s="113">
        <f t="shared" si="20"/>
        <v>0</v>
      </c>
      <c r="G275" s="114">
        <f t="shared" si="21"/>
        <v>0</v>
      </c>
      <c r="H275" s="12">
        <v>0.4</v>
      </c>
      <c r="I275" s="3"/>
      <c r="AX275" s="3">
        <v>37377</v>
      </c>
      <c r="AZ275" s="3">
        <f t="shared" si="22"/>
        <v>42583</v>
      </c>
      <c r="BA275" s="13">
        <f t="shared" si="24"/>
        <v>2</v>
      </c>
    </row>
    <row r="276" spans="2:53" ht="15.75" customHeight="1" thickBot="1">
      <c r="B276" s="116" t="s">
        <v>297</v>
      </c>
      <c r="C276" s="118">
        <v>2002</v>
      </c>
      <c r="D276" s="15">
        <f t="shared" si="23"/>
        <v>122.18399999999991</v>
      </c>
      <c r="E276" s="113">
        <f>SUMIF('Borç Yapılandırma Verileri'!$B$4:$B$856,B276:$B$445,'Borç Yapılandırma Verileri'!$C$4:$C$1098)</f>
        <v>0</v>
      </c>
      <c r="F276" s="113">
        <f t="shared" si="20"/>
        <v>0</v>
      </c>
      <c r="G276" s="114">
        <f t="shared" si="21"/>
        <v>0</v>
      </c>
      <c r="H276" s="12">
        <v>1.2</v>
      </c>
      <c r="I276" s="3"/>
      <c r="AX276" s="3">
        <v>37408</v>
      </c>
      <c r="AZ276" s="3">
        <f t="shared" si="22"/>
        <v>42583</v>
      </c>
      <c r="BA276" s="13">
        <f t="shared" si="24"/>
        <v>2</v>
      </c>
    </row>
    <row r="277" spans="2:53" ht="18" thickBot="1">
      <c r="B277" s="115" t="s">
        <v>298</v>
      </c>
      <c r="C277" s="118">
        <v>2002</v>
      </c>
      <c r="D277" s="15">
        <f t="shared" si="23"/>
        <v>120.98399999999991</v>
      </c>
      <c r="E277" s="113">
        <f>SUMIF('Borç Yapılandırma Verileri'!$B$4:$B$856,B277:$B$445,'Borç Yapılandırma Verileri'!$C$4:$C$1098)</f>
        <v>0</v>
      </c>
      <c r="F277" s="113">
        <f t="shared" si="20"/>
        <v>0</v>
      </c>
      <c r="G277" s="114">
        <f t="shared" si="21"/>
        <v>0</v>
      </c>
      <c r="H277" s="12">
        <v>2.7</v>
      </c>
      <c r="I277" s="3"/>
      <c r="AX277" s="3">
        <v>37438</v>
      </c>
      <c r="AZ277" s="3">
        <f t="shared" si="22"/>
        <v>42583</v>
      </c>
      <c r="BA277" s="13">
        <f t="shared" si="24"/>
        <v>2</v>
      </c>
    </row>
    <row r="278" spans="2:53" ht="18" thickBot="1">
      <c r="B278" s="116" t="s">
        <v>299</v>
      </c>
      <c r="C278" s="118">
        <v>2002</v>
      </c>
      <c r="D278" s="15">
        <f t="shared" si="23"/>
        <v>118.2839999999999</v>
      </c>
      <c r="E278" s="113">
        <f>SUMIF('Borç Yapılandırma Verileri'!$B$4:$B$856,B278:$B$445,'Borç Yapılandırma Verileri'!$C$4:$C$1098)</f>
        <v>0</v>
      </c>
      <c r="F278" s="113">
        <f t="shared" si="20"/>
        <v>0</v>
      </c>
      <c r="G278" s="114">
        <f t="shared" si="21"/>
        <v>0</v>
      </c>
      <c r="H278" s="12">
        <v>2.1</v>
      </c>
      <c r="I278" s="3"/>
      <c r="AX278" s="3">
        <v>37469</v>
      </c>
      <c r="AZ278" s="3">
        <f t="shared" si="22"/>
        <v>42583</v>
      </c>
      <c r="BA278" s="13">
        <f t="shared" si="24"/>
        <v>2</v>
      </c>
    </row>
    <row r="279" spans="2:53" ht="18" thickBot="1">
      <c r="B279" s="115" t="s">
        <v>300</v>
      </c>
      <c r="C279" s="118">
        <v>2002</v>
      </c>
      <c r="D279" s="15">
        <f t="shared" si="23"/>
        <v>116.18399999999991</v>
      </c>
      <c r="E279" s="113">
        <f>SUMIF('Borç Yapılandırma Verileri'!$B$4:$B$856,B279:$B$445,'Borç Yapılandırma Verileri'!$C$4:$C$1098)</f>
        <v>0</v>
      </c>
      <c r="F279" s="113">
        <f t="shared" si="20"/>
        <v>0</v>
      </c>
      <c r="G279" s="114">
        <f t="shared" si="21"/>
        <v>0</v>
      </c>
      <c r="H279" s="12">
        <v>3.1</v>
      </c>
      <c r="I279" s="3"/>
      <c r="AX279" s="3">
        <v>37500</v>
      </c>
      <c r="AZ279" s="3">
        <f t="shared" si="22"/>
        <v>42583</v>
      </c>
      <c r="BA279" s="13">
        <f t="shared" si="24"/>
        <v>2</v>
      </c>
    </row>
    <row r="280" spans="2:53" ht="18" thickBot="1">
      <c r="B280" s="116" t="s">
        <v>301</v>
      </c>
      <c r="C280" s="118">
        <v>2002</v>
      </c>
      <c r="D280" s="15">
        <f t="shared" si="23"/>
        <v>113.08399999999992</v>
      </c>
      <c r="E280" s="113">
        <f>SUMIF('Borç Yapılandırma Verileri'!$B$4:$B$856,B280:$B$445,'Borç Yapılandırma Verileri'!$C$4:$C$1098)</f>
        <v>0</v>
      </c>
      <c r="F280" s="113">
        <f t="shared" si="20"/>
        <v>0</v>
      </c>
      <c r="G280" s="114">
        <f t="shared" si="21"/>
        <v>0</v>
      </c>
      <c r="H280" s="12">
        <v>3.1</v>
      </c>
      <c r="I280" s="3"/>
      <c r="AX280" s="3">
        <v>37530</v>
      </c>
      <c r="AZ280" s="3">
        <f t="shared" si="22"/>
        <v>42583</v>
      </c>
      <c r="BA280" s="13">
        <f t="shared" si="24"/>
        <v>2</v>
      </c>
    </row>
    <row r="281" spans="2:53" ht="18" thickBot="1">
      <c r="B281" s="115" t="s">
        <v>302</v>
      </c>
      <c r="C281" s="118">
        <v>2002</v>
      </c>
      <c r="D281" s="15">
        <f t="shared" si="23"/>
        <v>109.98399999999992</v>
      </c>
      <c r="E281" s="113">
        <f>SUMIF('Borç Yapılandırma Verileri'!$B$4:$B$856,B281:$B$445,'Borç Yapılandırma Verileri'!$C$4:$C$1098)</f>
        <v>0</v>
      </c>
      <c r="F281" s="113">
        <f t="shared" si="20"/>
        <v>0</v>
      </c>
      <c r="G281" s="114">
        <f t="shared" si="21"/>
        <v>0</v>
      </c>
      <c r="H281" s="12">
        <v>1.6</v>
      </c>
      <c r="I281" s="3"/>
      <c r="AX281" s="3">
        <v>37561</v>
      </c>
      <c r="AZ281" s="3">
        <f t="shared" si="22"/>
        <v>42583</v>
      </c>
      <c r="BA281" s="13">
        <f t="shared" si="24"/>
        <v>2</v>
      </c>
    </row>
    <row r="282" spans="2:53" ht="18" thickBot="1">
      <c r="B282" s="116" t="s">
        <v>303</v>
      </c>
      <c r="C282" s="118">
        <v>2002</v>
      </c>
      <c r="D282" s="15">
        <f t="shared" si="23"/>
        <v>108.38399999999993</v>
      </c>
      <c r="E282" s="113">
        <f>SUMIF('Borç Yapılandırma Verileri'!$B$4:$B$856,B282:$B$445,'Borç Yapılandırma Verileri'!$C$4:$C$1098)</f>
        <v>0</v>
      </c>
      <c r="F282" s="113">
        <f>IF(E282&gt;0,E282*D282/100,0)</f>
        <v>0</v>
      </c>
      <c r="G282" s="114">
        <f aca="true" t="shared" si="25" ref="G282:G323">E282+F282</f>
        <v>0</v>
      </c>
      <c r="H282" s="12">
        <v>2.6</v>
      </c>
      <c r="I282" s="3"/>
      <c r="AX282" s="3">
        <v>37591</v>
      </c>
      <c r="AZ282" s="3">
        <f t="shared" si="22"/>
        <v>42583</v>
      </c>
      <c r="BA282" s="13">
        <f t="shared" si="24"/>
        <v>2</v>
      </c>
    </row>
    <row r="283" spans="2:53" ht="18" thickBot="1">
      <c r="B283" s="119" t="s">
        <v>304</v>
      </c>
      <c r="C283" s="118">
        <v>2003</v>
      </c>
      <c r="D283" s="15">
        <f t="shared" si="23"/>
        <v>105.78399999999993</v>
      </c>
      <c r="E283" s="113">
        <f>SUMIF('Borç Yapılandırma Verileri'!$B$4:$B$856,B283:$B$445,'Borç Yapılandırma Verileri'!$C$4:$C$1098)</f>
        <v>0</v>
      </c>
      <c r="F283" s="113">
        <f>IF(E283&gt;0,E283*D283/100,0)</f>
        <v>0</v>
      </c>
      <c r="G283" s="114">
        <f t="shared" si="25"/>
        <v>0</v>
      </c>
      <c r="H283" s="12">
        <v>5.6</v>
      </c>
      <c r="I283" s="3"/>
      <c r="AX283" s="3">
        <v>37622</v>
      </c>
      <c r="AZ283" s="3">
        <f t="shared" si="22"/>
        <v>42583</v>
      </c>
      <c r="BA283" s="13">
        <f t="shared" si="24"/>
        <v>2</v>
      </c>
    </row>
    <row r="284" spans="2:53" ht="18" thickBot="1">
      <c r="B284" s="111" t="s">
        <v>305</v>
      </c>
      <c r="C284" s="112">
        <v>2003</v>
      </c>
      <c r="D284" s="15">
        <f t="shared" si="23"/>
        <v>100.18399999999994</v>
      </c>
      <c r="E284" s="113">
        <f>SUMIF('Borç Yapılandırma Verileri'!$B$4:$B$856,B284:$B$445,'Borç Yapılandırma Verileri'!$C$4:$C$1098)</f>
        <v>0</v>
      </c>
      <c r="F284" s="113">
        <f>IF(E284&gt;0,E284*D284/100,0)</f>
        <v>0</v>
      </c>
      <c r="G284" s="114">
        <f t="shared" si="25"/>
        <v>0</v>
      </c>
      <c r="H284" s="12">
        <v>3.1</v>
      </c>
      <c r="I284" s="3"/>
      <c r="AX284" s="3">
        <v>37653</v>
      </c>
      <c r="AZ284" s="3">
        <f t="shared" si="22"/>
        <v>42583</v>
      </c>
      <c r="BA284" s="13">
        <f t="shared" si="24"/>
        <v>2</v>
      </c>
    </row>
    <row r="285" spans="2:53" ht="18" thickBot="1">
      <c r="B285" s="115" t="s">
        <v>306</v>
      </c>
      <c r="C285" s="120">
        <v>2003</v>
      </c>
      <c r="D285" s="15">
        <f t="shared" si="23"/>
        <v>97.08399999999995</v>
      </c>
      <c r="E285" s="113">
        <f>SUMIF('Borç Yapılandırma Verileri'!$B$4:$B$856,B285:$B$445,'Borç Yapılandırma Verileri'!$C$4:$C$1098)</f>
        <v>0</v>
      </c>
      <c r="F285" s="121">
        <f aca="true" t="shared" si="26" ref="F285:F315">IF(E285&gt;0,E285*D285/100,0)</f>
        <v>0</v>
      </c>
      <c r="G285" s="114">
        <f t="shared" si="25"/>
        <v>0</v>
      </c>
      <c r="H285" s="12">
        <v>3.2</v>
      </c>
      <c r="I285" s="3"/>
      <c r="AX285" s="3">
        <v>37681</v>
      </c>
      <c r="AZ285" s="3">
        <f t="shared" si="22"/>
        <v>42583</v>
      </c>
      <c r="BA285" s="13">
        <f t="shared" si="24"/>
        <v>2</v>
      </c>
    </row>
    <row r="286" spans="2:53" ht="18" thickBot="1">
      <c r="B286" s="116" t="s">
        <v>307</v>
      </c>
      <c r="C286" s="122">
        <v>2003</v>
      </c>
      <c r="D286" s="15">
        <f t="shared" si="23"/>
        <v>93.88399999999994</v>
      </c>
      <c r="E286" s="113">
        <f>SUMIF('Borç Yapılandırma Verileri'!$B$4:$B$856,B286:$B$445,'Borç Yapılandırma Verileri'!$C$4:$C$1098)</f>
        <v>0</v>
      </c>
      <c r="F286" s="113">
        <f t="shared" si="26"/>
        <v>0</v>
      </c>
      <c r="G286" s="114">
        <f t="shared" si="25"/>
        <v>0</v>
      </c>
      <c r="H286" s="12">
        <v>1.8</v>
      </c>
      <c r="I286" s="3"/>
      <c r="AX286" s="3">
        <v>37712</v>
      </c>
      <c r="AZ286" s="3">
        <f t="shared" si="22"/>
        <v>42583</v>
      </c>
      <c r="BA286" s="13">
        <f t="shared" si="24"/>
        <v>2</v>
      </c>
    </row>
    <row r="287" spans="2:53" ht="18" thickBot="1">
      <c r="B287" s="115" t="s">
        <v>308</v>
      </c>
      <c r="C287" s="120">
        <v>2003</v>
      </c>
      <c r="D287" s="15">
        <f t="shared" si="23"/>
        <v>92.08399999999995</v>
      </c>
      <c r="E287" s="113">
        <f>SUMIF('Borç Yapılandırma Verileri'!$B$4:$B$856,B287:$B$445,'Borç Yapılandırma Verileri'!$C$4:$C$1098)</f>
        <v>0</v>
      </c>
      <c r="F287" s="121">
        <f t="shared" si="26"/>
        <v>0</v>
      </c>
      <c r="G287" s="114">
        <f t="shared" si="25"/>
        <v>0</v>
      </c>
      <c r="H287" s="12">
        <v>-0.6</v>
      </c>
      <c r="I287" s="3"/>
      <c r="AX287" s="3">
        <v>37742</v>
      </c>
      <c r="AZ287" s="3">
        <f t="shared" si="22"/>
        <v>42583</v>
      </c>
      <c r="BA287" s="13">
        <f t="shared" si="24"/>
        <v>2</v>
      </c>
    </row>
    <row r="288" spans="2:53" ht="18" thickBot="1">
      <c r="B288" s="116" t="s">
        <v>309</v>
      </c>
      <c r="C288" s="122">
        <v>2003</v>
      </c>
      <c r="D288" s="15">
        <f t="shared" si="23"/>
        <v>92.68399999999994</v>
      </c>
      <c r="E288" s="113">
        <f>SUMIF('Borç Yapılandırma Verileri'!$B$4:$B$856,B288:$B$445,'Borç Yapılandırma Verileri'!$C$4:$C$1098)</f>
        <v>0</v>
      </c>
      <c r="F288" s="113">
        <f t="shared" si="26"/>
        <v>0</v>
      </c>
      <c r="G288" s="114">
        <f t="shared" si="25"/>
        <v>0</v>
      </c>
      <c r="H288" s="12">
        <v>-1.9</v>
      </c>
      <c r="I288" s="3"/>
      <c r="AX288" s="3">
        <v>37773</v>
      </c>
      <c r="AZ288" s="3">
        <f t="shared" si="22"/>
        <v>42583</v>
      </c>
      <c r="BA288" s="13">
        <f t="shared" si="24"/>
        <v>2</v>
      </c>
    </row>
    <row r="289" spans="2:53" ht="18" thickBot="1">
      <c r="B289" s="115" t="s">
        <v>310</v>
      </c>
      <c r="C289" s="120">
        <v>2003</v>
      </c>
      <c r="D289" s="15">
        <f t="shared" si="23"/>
        <v>94.58399999999995</v>
      </c>
      <c r="E289" s="113">
        <f>SUMIF('Borç Yapılandırma Verileri'!$B$4:$B$856,B289:$B$445,'Borç Yapılandırma Verileri'!$C$4:$C$1098)</f>
        <v>0</v>
      </c>
      <c r="F289" s="121">
        <f t="shared" si="26"/>
        <v>0</v>
      </c>
      <c r="G289" s="114">
        <f t="shared" si="25"/>
        <v>0</v>
      </c>
      <c r="H289" s="12">
        <v>-0.5</v>
      </c>
      <c r="I289" s="3"/>
      <c r="AX289" s="3">
        <v>37803</v>
      </c>
      <c r="AZ289" s="3">
        <f t="shared" si="22"/>
        <v>42583</v>
      </c>
      <c r="BA289" s="13">
        <f t="shared" si="24"/>
        <v>2</v>
      </c>
    </row>
    <row r="290" spans="2:53" ht="18" thickBot="1">
      <c r="B290" s="116" t="s">
        <v>311</v>
      </c>
      <c r="C290" s="122">
        <v>2003</v>
      </c>
      <c r="D290" s="15">
        <f t="shared" si="23"/>
        <v>95.08399999999995</v>
      </c>
      <c r="E290" s="113">
        <f>SUMIF('Borç Yapılandırma Verileri'!$B$4:$B$856,B290:$B$445,'Borç Yapılandırma Verileri'!$C$4:$C$1098)</f>
        <v>0</v>
      </c>
      <c r="F290" s="113">
        <f t="shared" si="26"/>
        <v>0</v>
      </c>
      <c r="G290" s="114">
        <f t="shared" si="25"/>
        <v>0</v>
      </c>
      <c r="H290" s="12">
        <v>-0.2</v>
      </c>
      <c r="I290" s="3"/>
      <c r="AX290" s="3">
        <v>37834</v>
      </c>
      <c r="AZ290" s="3">
        <f t="shared" si="22"/>
        <v>42583</v>
      </c>
      <c r="BA290" s="13">
        <f t="shared" si="24"/>
        <v>2</v>
      </c>
    </row>
    <row r="291" spans="2:53" ht="18" thickBot="1">
      <c r="B291" s="115" t="s">
        <v>312</v>
      </c>
      <c r="C291" s="120">
        <v>2003</v>
      </c>
      <c r="D291" s="15">
        <f t="shared" si="23"/>
        <v>95.28399999999995</v>
      </c>
      <c r="E291" s="113">
        <f>SUMIF('Borç Yapılandırma Verileri'!$B$4:$B$856,B291:$B$445,'Borç Yapılandırma Verileri'!$C$4:$C$1098)</f>
        <v>0</v>
      </c>
      <c r="F291" s="121">
        <f t="shared" si="26"/>
        <v>0</v>
      </c>
      <c r="G291" s="114">
        <f t="shared" si="25"/>
        <v>0</v>
      </c>
      <c r="H291" s="12">
        <v>0.1</v>
      </c>
      <c r="I291" s="3"/>
      <c r="AX291" s="3">
        <v>37865</v>
      </c>
      <c r="AZ291" s="3">
        <f t="shared" si="22"/>
        <v>42583</v>
      </c>
      <c r="BA291" s="13">
        <f t="shared" si="24"/>
        <v>2</v>
      </c>
    </row>
    <row r="292" spans="2:53" ht="18" thickBot="1">
      <c r="B292" s="116" t="s">
        <v>313</v>
      </c>
      <c r="C292" s="122">
        <v>2003</v>
      </c>
      <c r="D292" s="15">
        <f t="shared" si="23"/>
        <v>95.18399999999995</v>
      </c>
      <c r="E292" s="113">
        <f>SUMIF('Borç Yapılandırma Verileri'!$B$4:$B$856,B292:$B$445,'Borç Yapılandırma Verileri'!$C$4:$C$1098)</f>
        <v>0</v>
      </c>
      <c r="F292" s="113">
        <f t="shared" si="26"/>
        <v>0</v>
      </c>
      <c r="G292" s="114">
        <f t="shared" si="25"/>
        <v>0</v>
      </c>
      <c r="H292" s="12">
        <v>0.6</v>
      </c>
      <c r="I292" s="3"/>
      <c r="AX292" s="3">
        <v>37895</v>
      </c>
      <c r="AZ292" s="3">
        <f t="shared" si="22"/>
        <v>42583</v>
      </c>
      <c r="BA292" s="13">
        <f t="shared" si="24"/>
        <v>2</v>
      </c>
    </row>
    <row r="293" spans="2:53" ht="18" thickBot="1">
      <c r="B293" s="115" t="s">
        <v>314</v>
      </c>
      <c r="C293" s="120">
        <v>2003</v>
      </c>
      <c r="D293" s="15">
        <f t="shared" si="23"/>
        <v>94.58399999999996</v>
      </c>
      <c r="E293" s="113">
        <f>SUMIF('Borç Yapılandırma Verileri'!$B$4:$B$856,B293:$B$445,'Borç Yapılandırma Verileri'!$C$4:$C$1098)</f>
        <v>0</v>
      </c>
      <c r="F293" s="121">
        <f t="shared" si="26"/>
        <v>0</v>
      </c>
      <c r="G293" s="114">
        <f t="shared" si="25"/>
        <v>0</v>
      </c>
      <c r="H293" s="12">
        <v>1.7</v>
      </c>
      <c r="I293" s="3"/>
      <c r="AX293" s="3">
        <v>37926</v>
      </c>
      <c r="AZ293" s="3">
        <f t="shared" si="22"/>
        <v>42583</v>
      </c>
      <c r="BA293" s="13">
        <f t="shared" si="24"/>
        <v>2</v>
      </c>
    </row>
    <row r="294" spans="2:53" ht="18" thickBot="1">
      <c r="B294" s="116" t="s">
        <v>315</v>
      </c>
      <c r="C294" s="122">
        <v>2003</v>
      </c>
      <c r="D294" s="15">
        <f t="shared" si="23"/>
        <v>92.88399999999996</v>
      </c>
      <c r="E294" s="113">
        <f>SUMIF('Borç Yapılandırma Verileri'!$B$4:$B$856,B294:$B$445,'Borç Yapılandırma Verileri'!$C$4:$C$1098)</f>
        <v>0</v>
      </c>
      <c r="F294" s="113">
        <f t="shared" si="26"/>
        <v>0</v>
      </c>
      <c r="G294" s="114">
        <f t="shared" si="25"/>
        <v>0</v>
      </c>
      <c r="H294" s="12">
        <v>0.6</v>
      </c>
      <c r="I294" s="3"/>
      <c r="AX294" s="3">
        <v>37956</v>
      </c>
      <c r="AZ294" s="3">
        <f t="shared" si="22"/>
        <v>42583</v>
      </c>
      <c r="BA294" s="13">
        <f t="shared" si="24"/>
        <v>2</v>
      </c>
    </row>
    <row r="295" spans="2:53" ht="18" thickBot="1">
      <c r="B295" s="115" t="s">
        <v>316</v>
      </c>
      <c r="C295" s="120">
        <v>2004</v>
      </c>
      <c r="D295" s="15">
        <f t="shared" si="23"/>
        <v>92.28399999999996</v>
      </c>
      <c r="E295" s="113">
        <f>SUMIF('Borç Yapılandırma Verileri'!$B$4:$B$856,B295:$B$445,'Borç Yapılandırma Verileri'!$C$4:$C$1098)</f>
        <v>0</v>
      </c>
      <c r="F295" s="121">
        <f t="shared" si="26"/>
        <v>0</v>
      </c>
      <c r="G295" s="114">
        <f t="shared" si="25"/>
        <v>0</v>
      </c>
      <c r="H295" s="12">
        <v>2.6</v>
      </c>
      <c r="I295" s="3"/>
      <c r="AX295" s="3">
        <v>37987</v>
      </c>
      <c r="AZ295" s="3">
        <f t="shared" si="22"/>
        <v>42583</v>
      </c>
      <c r="BA295" s="13">
        <f t="shared" si="24"/>
        <v>2</v>
      </c>
    </row>
    <row r="296" spans="2:53" ht="18" thickBot="1">
      <c r="B296" s="116" t="s">
        <v>317</v>
      </c>
      <c r="C296" s="122">
        <v>2004</v>
      </c>
      <c r="D296" s="15">
        <f t="shared" si="23"/>
        <v>89.68399999999997</v>
      </c>
      <c r="E296" s="113">
        <f>SUMIF('Borç Yapılandırma Verileri'!$B$4:$B$856,B296:$B$445,'Borç Yapılandırma Verileri'!$C$4:$C$1098)</f>
        <v>0</v>
      </c>
      <c r="F296" s="113">
        <f t="shared" si="26"/>
        <v>0</v>
      </c>
      <c r="G296" s="114">
        <f t="shared" si="25"/>
        <v>0</v>
      </c>
      <c r="H296" s="12">
        <v>1.6</v>
      </c>
      <c r="I296" s="3"/>
      <c r="AX296" s="3">
        <v>38018</v>
      </c>
      <c r="AZ296" s="3">
        <f t="shared" si="22"/>
        <v>42583</v>
      </c>
      <c r="BA296" s="13">
        <f t="shared" si="24"/>
        <v>2</v>
      </c>
    </row>
    <row r="297" spans="2:53" ht="18" thickBot="1">
      <c r="B297" s="115" t="s">
        <v>318</v>
      </c>
      <c r="C297" s="120">
        <v>2004</v>
      </c>
      <c r="D297" s="15">
        <f t="shared" si="23"/>
        <v>88.08399999999997</v>
      </c>
      <c r="E297" s="113">
        <f>SUMIF('Borç Yapılandırma Verileri'!$B$4:$B$856,B297:$B$445,'Borç Yapılandırma Verileri'!$C$4:$C$1098)</f>
        <v>0</v>
      </c>
      <c r="F297" s="121">
        <f t="shared" si="26"/>
        <v>0</v>
      </c>
      <c r="G297" s="114">
        <f t="shared" si="25"/>
        <v>0</v>
      </c>
      <c r="H297" s="12">
        <v>2.1</v>
      </c>
      <c r="I297" s="3"/>
      <c r="AX297" s="3">
        <v>38047</v>
      </c>
      <c r="AZ297" s="3">
        <f t="shared" si="22"/>
        <v>42583</v>
      </c>
      <c r="BA297" s="13">
        <f t="shared" si="24"/>
        <v>2</v>
      </c>
    </row>
    <row r="298" spans="2:53" ht="15.75" customHeight="1" thickBot="1">
      <c r="B298" s="116" t="s">
        <v>319</v>
      </c>
      <c r="C298" s="122">
        <v>2004</v>
      </c>
      <c r="D298" s="15">
        <f t="shared" si="23"/>
        <v>85.98399999999998</v>
      </c>
      <c r="E298" s="113">
        <f>SUMIF('Borç Yapılandırma Verileri'!$B$4:$B$856,B298:$B$445,'Borç Yapılandırma Verileri'!$C$4:$C$1098)</f>
        <v>0</v>
      </c>
      <c r="F298" s="113">
        <f t="shared" si="26"/>
        <v>0</v>
      </c>
      <c r="G298" s="114">
        <f t="shared" si="25"/>
        <v>0</v>
      </c>
      <c r="H298" s="12">
        <v>2.6</v>
      </c>
      <c r="I298" s="3"/>
      <c r="AX298" s="3">
        <v>38078</v>
      </c>
      <c r="AZ298" s="3">
        <f t="shared" si="22"/>
        <v>42583</v>
      </c>
      <c r="BA298" s="13">
        <f t="shared" si="24"/>
        <v>2</v>
      </c>
    </row>
    <row r="299" spans="2:53" ht="15.75" customHeight="1" thickBot="1">
      <c r="B299" s="115" t="s">
        <v>320</v>
      </c>
      <c r="C299" s="120">
        <v>2004</v>
      </c>
      <c r="D299" s="15">
        <f t="shared" si="23"/>
        <v>83.38399999999999</v>
      </c>
      <c r="E299" s="113">
        <f>SUMIF('Borç Yapılandırma Verileri'!$B$4:$B$856,B299:$B$445,'Borç Yapılandırma Verileri'!$C$4:$C$1098)</f>
        <v>0</v>
      </c>
      <c r="F299" s="121">
        <f t="shared" si="26"/>
        <v>0</v>
      </c>
      <c r="G299" s="114">
        <f t="shared" si="25"/>
        <v>0</v>
      </c>
      <c r="H299" s="12">
        <v>0</v>
      </c>
      <c r="I299" s="3"/>
      <c r="AX299" s="3">
        <v>38108</v>
      </c>
      <c r="AZ299" s="3">
        <f t="shared" si="22"/>
        <v>42583</v>
      </c>
      <c r="BA299" s="13">
        <f t="shared" si="24"/>
        <v>2</v>
      </c>
    </row>
    <row r="300" spans="2:53" ht="15.75" customHeight="1" thickBot="1">
      <c r="B300" s="116" t="s">
        <v>321</v>
      </c>
      <c r="C300" s="122">
        <v>2004</v>
      </c>
      <c r="D300" s="15">
        <f t="shared" si="23"/>
        <v>83.38399999999999</v>
      </c>
      <c r="E300" s="113">
        <f>SUMIF('Borç Yapılandırma Verileri'!$B$4:$B$856,B300:$B$445,'Borç Yapılandırma Verileri'!$C$4:$C$1098)</f>
        <v>0</v>
      </c>
      <c r="F300" s="113">
        <f t="shared" si="26"/>
        <v>0</v>
      </c>
      <c r="G300" s="114">
        <f t="shared" si="25"/>
        <v>0</v>
      </c>
      <c r="H300" s="12">
        <v>-1.1</v>
      </c>
      <c r="I300" s="3"/>
      <c r="AX300" s="3">
        <v>38139</v>
      </c>
      <c r="AZ300" s="3">
        <f t="shared" si="22"/>
        <v>42583</v>
      </c>
      <c r="BA300" s="13">
        <f t="shared" si="24"/>
        <v>2</v>
      </c>
    </row>
    <row r="301" spans="2:53" ht="15.75" customHeight="1" thickBot="1">
      <c r="B301" s="115" t="s">
        <v>322</v>
      </c>
      <c r="C301" s="120">
        <v>2004</v>
      </c>
      <c r="D301" s="15">
        <f t="shared" si="23"/>
        <v>84.48399999999998</v>
      </c>
      <c r="E301" s="113">
        <f>SUMIF('Borç Yapılandırma Verileri'!$B$4:$B$856,B301:$B$445,'Borç Yapılandırma Verileri'!$C$4:$C$1098)</f>
        <v>0</v>
      </c>
      <c r="F301" s="121">
        <f t="shared" si="26"/>
        <v>0</v>
      </c>
      <c r="G301" s="114">
        <f t="shared" si="25"/>
        <v>0</v>
      </c>
      <c r="H301" s="12">
        <v>-1.5</v>
      </c>
      <c r="I301" s="3"/>
      <c r="AX301" s="3">
        <v>38169</v>
      </c>
      <c r="AZ301" s="3">
        <f t="shared" si="22"/>
        <v>42583</v>
      </c>
      <c r="BA301" s="13">
        <f t="shared" si="24"/>
        <v>2</v>
      </c>
    </row>
    <row r="302" spans="2:53" ht="18" thickBot="1">
      <c r="B302" s="116" t="s">
        <v>323</v>
      </c>
      <c r="C302" s="122">
        <v>2004</v>
      </c>
      <c r="D302" s="15">
        <f t="shared" si="23"/>
        <v>85.98399999999998</v>
      </c>
      <c r="E302" s="113">
        <f>SUMIF('Borç Yapılandırma Verileri'!$B$4:$B$856,B302:$B$445,'Borç Yapılandırma Verileri'!$C$4:$C$1098)</f>
        <v>0</v>
      </c>
      <c r="F302" s="113">
        <f t="shared" si="26"/>
        <v>0</v>
      </c>
      <c r="G302" s="114">
        <f t="shared" si="25"/>
        <v>0</v>
      </c>
      <c r="H302" s="12">
        <v>0.8</v>
      </c>
      <c r="I302" s="3"/>
      <c r="AX302" s="3">
        <v>38200</v>
      </c>
      <c r="AZ302" s="3">
        <f t="shared" si="22"/>
        <v>42583</v>
      </c>
      <c r="BA302" s="13">
        <f t="shared" si="24"/>
        <v>2</v>
      </c>
    </row>
    <row r="303" spans="2:53" ht="18" thickBot="1">
      <c r="B303" s="115" t="s">
        <v>324</v>
      </c>
      <c r="C303" s="120">
        <v>2004</v>
      </c>
      <c r="D303" s="15">
        <f t="shared" si="23"/>
        <v>85.18399999999998</v>
      </c>
      <c r="E303" s="113">
        <f>SUMIF('Borç Yapılandırma Verileri'!$B$4:$B$856,B303:$B$445,'Borç Yapılandırma Verileri'!$C$4:$C$1098)</f>
        <v>0</v>
      </c>
      <c r="F303" s="121">
        <f t="shared" si="26"/>
        <v>0</v>
      </c>
      <c r="G303" s="114">
        <f t="shared" si="25"/>
        <v>0</v>
      </c>
      <c r="H303" s="12">
        <v>1.8</v>
      </c>
      <c r="I303" s="3"/>
      <c r="AX303" s="3">
        <v>38231</v>
      </c>
      <c r="AZ303" s="3">
        <f t="shared" si="22"/>
        <v>42583</v>
      </c>
      <c r="BA303" s="13">
        <f t="shared" si="24"/>
        <v>2</v>
      </c>
    </row>
    <row r="304" spans="2:53" ht="18" thickBot="1">
      <c r="B304" s="116" t="s">
        <v>325</v>
      </c>
      <c r="C304" s="122">
        <v>2004</v>
      </c>
      <c r="D304" s="15">
        <f t="shared" si="23"/>
        <v>83.38399999999999</v>
      </c>
      <c r="E304" s="113">
        <f>SUMIF('Borç Yapılandırma Verileri'!$B$4:$B$856,B304:$B$445,'Borç Yapılandırma Verileri'!$C$4:$C$1098)</f>
        <v>0</v>
      </c>
      <c r="F304" s="113">
        <f t="shared" si="26"/>
        <v>0</v>
      </c>
      <c r="G304" s="114">
        <f t="shared" si="25"/>
        <v>0</v>
      </c>
      <c r="H304" s="12">
        <v>3.2</v>
      </c>
      <c r="I304" s="3"/>
      <c r="AX304" s="3">
        <v>38261</v>
      </c>
      <c r="AZ304" s="3">
        <f t="shared" si="22"/>
        <v>42583</v>
      </c>
      <c r="BA304" s="13">
        <f t="shared" si="24"/>
        <v>2</v>
      </c>
    </row>
    <row r="305" spans="2:53" ht="18" thickBot="1">
      <c r="B305" s="115" t="s">
        <v>326</v>
      </c>
      <c r="C305" s="120">
        <v>2004</v>
      </c>
      <c r="D305" s="15">
        <f t="shared" si="23"/>
        <v>80.18399999999998</v>
      </c>
      <c r="E305" s="113">
        <f>SUMIF('Borç Yapılandırma Verileri'!$B$4:$B$856,B305:$B$445,'Borç Yapılandırma Verileri'!$C$4:$C$1098)</f>
        <v>0</v>
      </c>
      <c r="F305" s="121">
        <f t="shared" si="26"/>
        <v>0</v>
      </c>
      <c r="G305" s="114">
        <f t="shared" si="25"/>
        <v>0</v>
      </c>
      <c r="H305" s="12">
        <v>0.8</v>
      </c>
      <c r="I305" s="3"/>
      <c r="AX305" s="3">
        <v>38292</v>
      </c>
      <c r="AZ305" s="3">
        <f t="shared" si="22"/>
        <v>42583</v>
      </c>
      <c r="BA305" s="13">
        <f t="shared" si="24"/>
        <v>2</v>
      </c>
    </row>
    <row r="306" spans="2:53" ht="18" thickBot="1">
      <c r="B306" s="116" t="s">
        <v>327</v>
      </c>
      <c r="C306" s="122">
        <v>2004</v>
      </c>
      <c r="D306" s="15">
        <f t="shared" si="23"/>
        <v>79.38399999999999</v>
      </c>
      <c r="E306" s="113">
        <f>SUMIF('Borç Yapılandırma Verileri'!$B$4:$B$856,B306:$B$445,'Borç Yapılandırma Verileri'!$C$4:$C$1098)</f>
        <v>0</v>
      </c>
      <c r="F306" s="113">
        <f t="shared" si="26"/>
        <v>0</v>
      </c>
      <c r="G306" s="114">
        <f t="shared" si="25"/>
        <v>0</v>
      </c>
      <c r="H306" s="12">
        <v>0.1</v>
      </c>
      <c r="I306" s="3"/>
      <c r="AX306" s="3">
        <v>38322</v>
      </c>
      <c r="AZ306" s="3">
        <f t="shared" si="22"/>
        <v>42583</v>
      </c>
      <c r="BA306" s="13">
        <f t="shared" si="24"/>
        <v>2</v>
      </c>
    </row>
    <row r="307" spans="2:53" ht="18" thickBot="1">
      <c r="B307" s="115" t="s">
        <v>328</v>
      </c>
      <c r="C307" s="120">
        <v>2005</v>
      </c>
      <c r="D307" s="15">
        <f t="shared" si="23"/>
        <v>79.28399999999999</v>
      </c>
      <c r="E307" s="113">
        <f>SUMIF('Borç Yapılandırma Verileri'!$B$4:$B$856,B307:$B$445,'Borç Yapılandırma Verileri'!$C$4:$C$1098)</f>
        <v>0</v>
      </c>
      <c r="F307" s="121">
        <f t="shared" si="26"/>
        <v>0</v>
      </c>
      <c r="G307" s="114">
        <f t="shared" si="25"/>
        <v>0</v>
      </c>
      <c r="H307" s="12">
        <v>-0.41</v>
      </c>
      <c r="I307" s="3"/>
      <c r="AX307" s="3">
        <v>38353</v>
      </c>
      <c r="AZ307" s="3">
        <f t="shared" si="22"/>
        <v>42583</v>
      </c>
      <c r="BA307" s="13">
        <f t="shared" si="24"/>
        <v>2</v>
      </c>
    </row>
    <row r="308" spans="2:53" ht="18" thickBot="1">
      <c r="B308" s="116" t="s">
        <v>329</v>
      </c>
      <c r="C308" s="122">
        <v>2005</v>
      </c>
      <c r="D308" s="15">
        <f t="shared" si="23"/>
        <v>79.69399999999999</v>
      </c>
      <c r="E308" s="113">
        <f>SUMIF('Borç Yapılandırma Verileri'!$B$4:$B$856,B308:$B$445,'Borç Yapılandırma Verileri'!$C$4:$C$1098)</f>
        <v>0</v>
      </c>
      <c r="F308" s="113">
        <f t="shared" si="26"/>
        <v>0</v>
      </c>
      <c r="G308" s="114">
        <f t="shared" si="25"/>
        <v>0</v>
      </c>
      <c r="H308" s="12">
        <v>0.11</v>
      </c>
      <c r="I308" s="3"/>
      <c r="AX308" s="3">
        <v>38384</v>
      </c>
      <c r="AZ308" s="3">
        <f t="shared" si="22"/>
        <v>42583</v>
      </c>
      <c r="BA308" s="13">
        <f t="shared" si="24"/>
        <v>2</v>
      </c>
    </row>
    <row r="309" spans="2:53" ht="18" thickBot="1">
      <c r="B309" s="115" t="s">
        <v>330</v>
      </c>
      <c r="C309" s="120">
        <v>2005</v>
      </c>
      <c r="D309" s="15">
        <f t="shared" si="23"/>
        <v>79.58399999999999</v>
      </c>
      <c r="E309" s="113">
        <f>SUMIF('Borç Yapılandırma Verileri'!$B$4:$B$856,B309:$B$445,'Borç Yapılandırma Verileri'!$C$4:$C$1098)</f>
        <v>0</v>
      </c>
      <c r="F309" s="121">
        <f t="shared" si="26"/>
        <v>0</v>
      </c>
      <c r="G309" s="114">
        <f t="shared" si="25"/>
        <v>0</v>
      </c>
      <c r="H309" s="12">
        <v>1.26</v>
      </c>
      <c r="I309" s="3"/>
      <c r="AX309" s="3">
        <v>38412</v>
      </c>
      <c r="AZ309" s="3">
        <f t="shared" si="22"/>
        <v>42583</v>
      </c>
      <c r="BA309" s="13">
        <f t="shared" si="24"/>
        <v>2</v>
      </c>
    </row>
    <row r="310" spans="2:53" ht="18" thickBot="1">
      <c r="B310" s="116" t="s">
        <v>331</v>
      </c>
      <c r="C310" s="122">
        <v>2005</v>
      </c>
      <c r="D310" s="15">
        <f t="shared" si="23"/>
        <v>78.32399999999998</v>
      </c>
      <c r="E310" s="113">
        <f>SUMIF('Borç Yapılandırma Verileri'!$B$4:$B$856,B310:$B$445,'Borç Yapılandırma Verileri'!$C$4:$C$1098)</f>
        <v>0</v>
      </c>
      <c r="F310" s="113">
        <f t="shared" si="26"/>
        <v>0</v>
      </c>
      <c r="G310" s="114">
        <f t="shared" si="25"/>
        <v>0</v>
      </c>
      <c r="H310" s="12">
        <v>1.21</v>
      </c>
      <c r="I310" s="3"/>
      <c r="AX310" s="3">
        <v>38443</v>
      </c>
      <c r="AZ310" s="3">
        <f t="shared" si="22"/>
        <v>42583</v>
      </c>
      <c r="BA310" s="13">
        <f t="shared" si="24"/>
        <v>2</v>
      </c>
    </row>
    <row r="311" spans="2:53" ht="18" thickBot="1">
      <c r="B311" s="115" t="s">
        <v>332</v>
      </c>
      <c r="C311" s="120">
        <v>2005</v>
      </c>
      <c r="D311" s="15">
        <f t="shared" si="23"/>
        <v>77.11399999999999</v>
      </c>
      <c r="E311" s="113">
        <f>SUMIF('Borç Yapılandırma Verileri'!$B$4:$B$856,B311:$B$445,'Borç Yapılandırma Verileri'!$C$4:$C$1098)</f>
        <v>0</v>
      </c>
      <c r="F311" s="121">
        <f t="shared" si="26"/>
        <v>0</v>
      </c>
      <c r="G311" s="114">
        <f t="shared" si="25"/>
        <v>0</v>
      </c>
      <c r="H311" s="12">
        <v>0.2</v>
      </c>
      <c r="I311" s="3"/>
      <c r="AX311" s="3">
        <v>38473</v>
      </c>
      <c r="AZ311" s="3">
        <f t="shared" si="22"/>
        <v>42583</v>
      </c>
      <c r="BA311" s="13">
        <f t="shared" si="24"/>
        <v>2</v>
      </c>
    </row>
    <row r="312" spans="2:53" ht="18" thickBot="1">
      <c r="B312" s="116" t="s">
        <v>333</v>
      </c>
      <c r="C312" s="122">
        <v>2005</v>
      </c>
      <c r="D312" s="15">
        <f t="shared" si="23"/>
        <v>76.91399999999999</v>
      </c>
      <c r="E312" s="113">
        <f>SUMIF('Borç Yapılandırma Verileri'!$B$4:$B$856,B312:$B$445,'Borç Yapılandırma Verileri'!$C$4:$C$1098)</f>
        <v>0</v>
      </c>
      <c r="F312" s="113">
        <f t="shared" si="26"/>
        <v>0</v>
      </c>
      <c r="G312" s="114">
        <f t="shared" si="25"/>
        <v>0</v>
      </c>
      <c r="H312" s="12">
        <v>-0.48</v>
      </c>
      <c r="I312" s="3"/>
      <c r="AX312" s="3">
        <v>38504</v>
      </c>
      <c r="AZ312" s="3">
        <f t="shared" si="22"/>
        <v>42583</v>
      </c>
      <c r="BA312" s="13">
        <f t="shared" si="24"/>
        <v>2</v>
      </c>
    </row>
    <row r="313" spans="2:53" ht="18" thickBot="1">
      <c r="B313" s="115" t="s">
        <v>334</v>
      </c>
      <c r="C313" s="120">
        <v>2005</v>
      </c>
      <c r="D313" s="15">
        <f t="shared" si="23"/>
        <v>77.39399999999999</v>
      </c>
      <c r="E313" s="113">
        <f>SUMIF('Borç Yapılandırma Verileri'!$B$4:$B$856,B313:$B$445,'Borç Yapılandırma Verileri'!$C$4:$C$1098)</f>
        <v>0</v>
      </c>
      <c r="F313" s="121">
        <f t="shared" si="26"/>
        <v>0</v>
      </c>
      <c r="G313" s="114">
        <f t="shared" si="25"/>
        <v>0</v>
      </c>
      <c r="H313" s="12">
        <v>-0.74</v>
      </c>
      <c r="I313" s="3"/>
      <c r="AX313" s="3">
        <v>38534</v>
      </c>
      <c r="AZ313" s="3">
        <f t="shared" si="22"/>
        <v>42583</v>
      </c>
      <c r="BA313" s="13">
        <f t="shared" si="24"/>
        <v>2</v>
      </c>
    </row>
    <row r="314" spans="2:53" ht="18" thickBot="1">
      <c r="B314" s="116" t="s">
        <v>335</v>
      </c>
      <c r="C314" s="122">
        <v>2005</v>
      </c>
      <c r="D314" s="15">
        <f t="shared" si="23"/>
        <v>78.13399999999999</v>
      </c>
      <c r="E314" s="113">
        <f>SUMIF('Borç Yapılandırma Verileri'!$B$4:$B$856,B314:$B$445,'Borç Yapılandırma Verileri'!$C$4:$C$1098)</f>
        <v>0</v>
      </c>
      <c r="F314" s="113">
        <f t="shared" si="26"/>
        <v>0</v>
      </c>
      <c r="G314" s="114">
        <f t="shared" si="25"/>
        <v>0</v>
      </c>
      <c r="H314" s="12">
        <v>1.04</v>
      </c>
      <c r="I314" s="3"/>
      <c r="AX314" s="3">
        <v>38565</v>
      </c>
      <c r="AZ314" s="3">
        <f t="shared" si="22"/>
        <v>42583</v>
      </c>
      <c r="BA314" s="13">
        <f t="shared" si="24"/>
        <v>2</v>
      </c>
    </row>
    <row r="315" spans="2:53" ht="18" thickBot="1">
      <c r="B315" s="115" t="s">
        <v>336</v>
      </c>
      <c r="C315" s="120">
        <v>2005</v>
      </c>
      <c r="D315" s="15">
        <f t="shared" si="23"/>
        <v>77.09399999999998</v>
      </c>
      <c r="E315" s="113">
        <f>SUMIF('Borç Yapılandırma Verileri'!$B$4:$B$856,B315:$B$445,'Borç Yapılandırma Verileri'!$C$4:$C$1098)</f>
        <v>0</v>
      </c>
      <c r="F315" s="121">
        <f t="shared" si="26"/>
        <v>0</v>
      </c>
      <c r="G315" s="114">
        <f t="shared" si="25"/>
        <v>0</v>
      </c>
      <c r="H315" s="12">
        <v>0.78</v>
      </c>
      <c r="I315" s="3"/>
      <c r="AX315" s="3">
        <v>38596</v>
      </c>
      <c r="AZ315" s="3">
        <f t="shared" si="22"/>
        <v>42583</v>
      </c>
      <c r="BA315" s="13">
        <f t="shared" si="24"/>
        <v>2</v>
      </c>
    </row>
    <row r="316" spans="2:53" ht="18" thickBot="1">
      <c r="B316" s="116" t="s">
        <v>337</v>
      </c>
      <c r="C316" s="122">
        <v>2005</v>
      </c>
      <c r="D316" s="15">
        <f t="shared" si="23"/>
        <v>76.31399999999998</v>
      </c>
      <c r="E316" s="113">
        <f>SUMIF('Borç Yapılandırma Verileri'!$B$4:$B$856,B316:$B$445,'Borç Yapılandırma Verileri'!$C$4:$C$1098)</f>
        <v>0</v>
      </c>
      <c r="F316" s="113">
        <f aca="true" t="shared" si="27" ref="F316:F347">IF(E316&gt;0,E316*D316/100,0)</f>
        <v>0</v>
      </c>
      <c r="G316" s="114">
        <f t="shared" si="25"/>
        <v>0</v>
      </c>
      <c r="H316" s="12">
        <v>0.68</v>
      </c>
      <c r="I316" s="3"/>
      <c r="AX316" s="3">
        <v>38626</v>
      </c>
      <c r="AZ316" s="3">
        <f t="shared" si="22"/>
        <v>42583</v>
      </c>
      <c r="BA316" s="13">
        <f t="shared" si="24"/>
        <v>2</v>
      </c>
    </row>
    <row r="317" spans="2:53" ht="18" thickBot="1">
      <c r="B317" s="115" t="s">
        <v>338</v>
      </c>
      <c r="C317" s="120">
        <v>2005</v>
      </c>
      <c r="D317" s="15">
        <f t="shared" si="23"/>
        <v>75.63399999999997</v>
      </c>
      <c r="E317" s="113">
        <f>SUMIF('Borç Yapılandırma Verileri'!$B$4:$B$856,B317:$B$445,'Borç Yapılandırma Verileri'!$C$4:$C$1098)</f>
        <v>0</v>
      </c>
      <c r="F317" s="121">
        <f t="shared" si="27"/>
        <v>0</v>
      </c>
      <c r="G317" s="114">
        <f t="shared" si="25"/>
        <v>0</v>
      </c>
      <c r="H317" s="12">
        <v>-0.95</v>
      </c>
      <c r="I317" s="3"/>
      <c r="AX317" s="3">
        <v>38657</v>
      </c>
      <c r="AZ317" s="3">
        <f t="shared" si="22"/>
        <v>42583</v>
      </c>
      <c r="BA317" s="13">
        <f t="shared" si="24"/>
        <v>2</v>
      </c>
    </row>
    <row r="318" spans="2:53" ht="18" thickBot="1">
      <c r="B318" s="116" t="s">
        <v>339</v>
      </c>
      <c r="C318" s="122">
        <v>2005</v>
      </c>
      <c r="D318" s="15">
        <f t="shared" si="23"/>
        <v>76.58399999999997</v>
      </c>
      <c r="E318" s="113">
        <f>SUMIF('Borç Yapılandırma Verileri'!$B$4:$B$856,B318:$B$445,'Borç Yapılandırma Verileri'!$C$4:$C$1098)</f>
        <v>0</v>
      </c>
      <c r="F318" s="113">
        <f t="shared" si="27"/>
        <v>0</v>
      </c>
      <c r="G318" s="114">
        <f t="shared" si="25"/>
        <v>0</v>
      </c>
      <c r="H318" s="12">
        <v>-0.04</v>
      </c>
      <c r="I318" s="3"/>
      <c r="AX318" s="3">
        <v>38687</v>
      </c>
      <c r="AZ318" s="3">
        <f t="shared" si="22"/>
        <v>42583</v>
      </c>
      <c r="BA318" s="13">
        <f t="shared" si="24"/>
        <v>2</v>
      </c>
    </row>
    <row r="319" spans="2:53" ht="18" thickBot="1">
      <c r="B319" s="115" t="s">
        <v>340</v>
      </c>
      <c r="C319" s="120">
        <v>2006</v>
      </c>
      <c r="D319" s="15">
        <f t="shared" si="23"/>
        <v>76.62399999999998</v>
      </c>
      <c r="E319" s="113">
        <f>SUMIF('Borç Yapılandırma Verileri'!$B$4:$B$856,B319:$B$445,'Borç Yapılandırma Verileri'!$C$4:$C$1098)</f>
        <v>0</v>
      </c>
      <c r="F319" s="121">
        <f t="shared" si="27"/>
        <v>0</v>
      </c>
      <c r="G319" s="114">
        <f t="shared" si="25"/>
        <v>0</v>
      </c>
      <c r="H319" s="12">
        <v>1.96</v>
      </c>
      <c r="I319" s="3"/>
      <c r="AX319" s="3">
        <v>38718</v>
      </c>
      <c r="AZ319" s="3">
        <f t="shared" si="22"/>
        <v>42583</v>
      </c>
      <c r="BA319" s="13">
        <f t="shared" si="24"/>
        <v>2</v>
      </c>
    </row>
    <row r="320" spans="2:53" ht="18" thickBot="1">
      <c r="B320" s="116" t="s">
        <v>341</v>
      </c>
      <c r="C320" s="122">
        <v>2006</v>
      </c>
      <c r="D320" s="15">
        <f t="shared" si="23"/>
        <v>74.66399999999999</v>
      </c>
      <c r="E320" s="113">
        <f>SUMIF('Borç Yapılandırma Verileri'!$B$4:$B$856,B320:$B$445,'Borç Yapılandırma Verileri'!$C$4:$C$1098)</f>
        <v>0</v>
      </c>
      <c r="F320" s="113">
        <f t="shared" si="27"/>
        <v>0</v>
      </c>
      <c r="G320" s="114">
        <f t="shared" si="25"/>
        <v>0</v>
      </c>
      <c r="H320" s="12">
        <v>0.26</v>
      </c>
      <c r="I320" s="3"/>
      <c r="AX320" s="3">
        <v>38749</v>
      </c>
      <c r="AZ320" s="3">
        <f t="shared" si="22"/>
        <v>42583</v>
      </c>
      <c r="BA320" s="13">
        <f t="shared" si="24"/>
        <v>2</v>
      </c>
    </row>
    <row r="321" spans="2:53" ht="18" thickBot="1">
      <c r="B321" s="115" t="s">
        <v>342</v>
      </c>
      <c r="C321" s="120">
        <v>2006</v>
      </c>
      <c r="D321" s="15">
        <f t="shared" si="23"/>
        <v>74.40399999999998</v>
      </c>
      <c r="E321" s="113">
        <f>SUMIF('Borç Yapılandırma Verileri'!$B$4:$B$856,B321:$B$445,'Borç Yapılandırma Verileri'!$C$4:$C$1098)</f>
        <v>0</v>
      </c>
      <c r="F321" s="121">
        <f t="shared" si="27"/>
        <v>0</v>
      </c>
      <c r="G321" s="114">
        <f t="shared" si="25"/>
        <v>0</v>
      </c>
      <c r="H321" s="12">
        <v>0.25</v>
      </c>
      <c r="I321" s="3"/>
      <c r="AX321" s="3">
        <v>38777</v>
      </c>
      <c r="AZ321" s="3">
        <f t="shared" si="22"/>
        <v>42583</v>
      </c>
      <c r="BA321" s="13">
        <f t="shared" si="24"/>
        <v>2</v>
      </c>
    </row>
    <row r="322" spans="2:53" ht="18" thickBot="1">
      <c r="B322" s="116" t="s">
        <v>343</v>
      </c>
      <c r="C322" s="122">
        <v>2006</v>
      </c>
      <c r="D322" s="15">
        <f t="shared" si="23"/>
        <v>74.15399999999998</v>
      </c>
      <c r="E322" s="113">
        <f>SUMIF('Borç Yapılandırma Verileri'!$B$4:$B$856,B322:$B$445,'Borç Yapılandırma Verileri'!$C$4:$C$1098)</f>
        <v>0</v>
      </c>
      <c r="F322" s="113">
        <f t="shared" si="27"/>
        <v>0</v>
      </c>
      <c r="G322" s="114">
        <f t="shared" si="25"/>
        <v>0</v>
      </c>
      <c r="H322" s="12">
        <v>1.94</v>
      </c>
      <c r="I322" s="3"/>
      <c r="AX322" s="3">
        <v>38808</v>
      </c>
      <c r="AZ322" s="3">
        <f t="shared" si="22"/>
        <v>42583</v>
      </c>
      <c r="BA322" s="13">
        <f t="shared" si="24"/>
        <v>2</v>
      </c>
    </row>
    <row r="323" spans="2:53" ht="18" thickBot="1">
      <c r="B323" s="115" t="s">
        <v>344</v>
      </c>
      <c r="C323" s="120">
        <v>2006</v>
      </c>
      <c r="D323" s="15">
        <f t="shared" si="23"/>
        <v>72.21399999999998</v>
      </c>
      <c r="E323" s="113">
        <f>SUMIF('Borç Yapılandırma Verileri'!$B$4:$B$856,B323:$B$445,'Borç Yapılandırma Verileri'!$C$4:$C$1098)</f>
        <v>0</v>
      </c>
      <c r="F323" s="121">
        <f t="shared" si="27"/>
        <v>0</v>
      </c>
      <c r="G323" s="114">
        <f t="shared" si="25"/>
        <v>0</v>
      </c>
      <c r="H323" s="12">
        <v>2.77</v>
      </c>
      <c r="I323" s="3"/>
      <c r="AX323" s="3">
        <v>38838</v>
      </c>
      <c r="AZ323" s="3">
        <f t="shared" si="22"/>
        <v>42583</v>
      </c>
      <c r="BA323" s="13">
        <f t="shared" si="24"/>
        <v>2</v>
      </c>
    </row>
    <row r="324" spans="2:53" ht="18" thickBot="1">
      <c r="B324" s="116" t="s">
        <v>345</v>
      </c>
      <c r="C324" s="122">
        <v>2006</v>
      </c>
      <c r="D324" s="15">
        <f t="shared" si="23"/>
        <v>69.44399999999999</v>
      </c>
      <c r="E324" s="113">
        <f>SUMIF('Borç Yapılandırma Verileri'!$B$4:$B$856,B324:$B$445,'Borç Yapılandırma Verileri'!$C$4:$C$1098)</f>
        <v>0</v>
      </c>
      <c r="F324" s="113">
        <f t="shared" si="27"/>
        <v>0</v>
      </c>
      <c r="G324" s="114">
        <f aca="true" t="shared" si="28" ref="G324:G379">E324+F324</f>
        <v>0</v>
      </c>
      <c r="H324" s="12">
        <v>4.02</v>
      </c>
      <c r="I324" s="3"/>
      <c r="AX324" s="3">
        <v>38869</v>
      </c>
      <c r="AZ324" s="3">
        <f t="shared" si="22"/>
        <v>42583</v>
      </c>
      <c r="BA324" s="13">
        <f t="shared" si="24"/>
        <v>2</v>
      </c>
    </row>
    <row r="325" spans="2:53" ht="18" thickBot="1">
      <c r="B325" s="115" t="s">
        <v>346</v>
      </c>
      <c r="C325" s="120">
        <v>2006</v>
      </c>
      <c r="D325" s="15">
        <f t="shared" si="23"/>
        <v>65.42399999999999</v>
      </c>
      <c r="E325" s="113">
        <f>SUMIF('Borç Yapılandırma Verileri'!$B$4:$B$856,B325:$B$445,'Borç Yapılandırma Verileri'!$C$4:$C$1098)</f>
        <v>0</v>
      </c>
      <c r="F325" s="121">
        <f t="shared" si="27"/>
        <v>0</v>
      </c>
      <c r="G325" s="114">
        <f t="shared" si="28"/>
        <v>0</v>
      </c>
      <c r="H325" s="12">
        <v>0.86</v>
      </c>
      <c r="I325" s="3"/>
      <c r="AX325" s="3">
        <v>38899</v>
      </c>
      <c r="AZ325" s="3">
        <f t="shared" si="22"/>
        <v>42583</v>
      </c>
      <c r="BA325" s="13">
        <f t="shared" si="24"/>
        <v>2</v>
      </c>
    </row>
    <row r="326" spans="2:53" ht="18" thickBot="1">
      <c r="B326" s="116" t="s">
        <v>347</v>
      </c>
      <c r="C326" s="122">
        <v>2006</v>
      </c>
      <c r="D326" s="15">
        <f t="shared" si="23"/>
        <v>64.564</v>
      </c>
      <c r="E326" s="113">
        <f>SUMIF('Borç Yapılandırma Verileri'!$B$4:$B$856,B326:$B$445,'Borç Yapılandırma Verileri'!$C$4:$C$1098)</f>
        <v>0</v>
      </c>
      <c r="F326" s="113">
        <f t="shared" si="27"/>
        <v>0</v>
      </c>
      <c r="G326" s="114">
        <f t="shared" si="28"/>
        <v>0</v>
      </c>
      <c r="H326" s="12">
        <v>-0.75</v>
      </c>
      <c r="I326" s="3"/>
      <c r="AX326" s="3">
        <v>38930</v>
      </c>
      <c r="AZ326" s="3">
        <f t="shared" si="22"/>
        <v>42583</v>
      </c>
      <c r="BA326" s="13">
        <f t="shared" si="24"/>
        <v>2</v>
      </c>
    </row>
    <row r="327" spans="2:53" ht="18" thickBot="1">
      <c r="B327" s="115" t="s">
        <v>348</v>
      </c>
      <c r="C327" s="120">
        <v>2006</v>
      </c>
      <c r="D327" s="15">
        <f t="shared" si="23"/>
        <v>65.314</v>
      </c>
      <c r="E327" s="113">
        <f>SUMIF('Borç Yapılandırma Verileri'!$B$4:$B$856,B327:$B$445,'Borç Yapılandırma Verileri'!$C$4:$C$1098)</f>
        <v>0</v>
      </c>
      <c r="F327" s="121">
        <f t="shared" si="27"/>
        <v>0</v>
      </c>
      <c r="G327" s="114">
        <f t="shared" si="28"/>
        <v>0</v>
      </c>
      <c r="H327" s="12">
        <v>-0.23</v>
      </c>
      <c r="I327" s="3"/>
      <c r="AX327" s="3">
        <v>38961</v>
      </c>
      <c r="AZ327" s="3">
        <f aca="true" t="shared" si="29" ref="AZ327:AZ390">$I$3</f>
        <v>42583</v>
      </c>
      <c r="BA327" s="13">
        <f t="shared" si="24"/>
        <v>2</v>
      </c>
    </row>
    <row r="328" spans="2:53" ht="18" customHeight="1" thickBot="1">
      <c r="B328" s="116" t="s">
        <v>349</v>
      </c>
      <c r="C328" s="122">
        <v>2006</v>
      </c>
      <c r="D328" s="15">
        <f aca="true" t="shared" si="30" ref="D328:D391">IF(BA328=2,D329+H328,H328)</f>
        <v>65.544</v>
      </c>
      <c r="E328" s="113">
        <f>SUMIF('Borç Yapılandırma Verileri'!$B$4:$B$856,B328:$B$445,'Borç Yapılandırma Verileri'!$C$4:$C$1098)</f>
        <v>0</v>
      </c>
      <c r="F328" s="113">
        <f t="shared" si="27"/>
        <v>0</v>
      </c>
      <c r="G328" s="114">
        <f t="shared" si="28"/>
        <v>0</v>
      </c>
      <c r="H328" s="12">
        <v>0.45</v>
      </c>
      <c r="I328" s="3"/>
      <c r="AX328" s="3">
        <v>38991</v>
      </c>
      <c r="AZ328" s="3">
        <f t="shared" si="29"/>
        <v>42583</v>
      </c>
      <c r="BA328" s="13">
        <f aca="true" t="shared" si="31" ref="BA328:BA391">IF(AX328=AZ328,1,2)</f>
        <v>2</v>
      </c>
    </row>
    <row r="329" spans="2:53" ht="15.75" customHeight="1" thickBot="1">
      <c r="B329" s="115" t="s">
        <v>350</v>
      </c>
      <c r="C329" s="120">
        <v>2006</v>
      </c>
      <c r="D329" s="15">
        <f t="shared" si="30"/>
        <v>65.094</v>
      </c>
      <c r="E329" s="113">
        <f>SUMIF('Borç Yapılandırma Verileri'!$B$4:$B$856,B329:$B$445,'Borç Yapılandırma Verileri'!$C$4:$C$1098)</f>
        <v>0</v>
      </c>
      <c r="F329" s="121">
        <f t="shared" si="27"/>
        <v>0</v>
      </c>
      <c r="G329" s="114">
        <f t="shared" si="28"/>
        <v>0</v>
      </c>
      <c r="H329" s="12">
        <v>-0.29</v>
      </c>
      <c r="I329" s="3"/>
      <c r="AX329" s="3">
        <v>39022</v>
      </c>
      <c r="AZ329" s="3">
        <f t="shared" si="29"/>
        <v>42583</v>
      </c>
      <c r="BA329" s="13">
        <f t="shared" si="31"/>
        <v>2</v>
      </c>
    </row>
    <row r="330" spans="2:53" ht="15.75" customHeight="1" thickBot="1">
      <c r="B330" s="116" t="s">
        <v>351</v>
      </c>
      <c r="C330" s="122">
        <v>2006</v>
      </c>
      <c r="D330" s="15">
        <f t="shared" si="30"/>
        <v>65.384</v>
      </c>
      <c r="E330" s="113">
        <f>SUMIF('Borç Yapılandırma Verileri'!$B$4:$B$856,B330:$B$445,'Borç Yapılandırma Verileri'!$C$4:$C$1098)</f>
        <v>0</v>
      </c>
      <c r="F330" s="113">
        <f t="shared" si="27"/>
        <v>0</v>
      </c>
      <c r="G330" s="114">
        <f t="shared" si="28"/>
        <v>0</v>
      </c>
      <c r="H330" s="12">
        <v>-0.12</v>
      </c>
      <c r="I330" s="3"/>
      <c r="AX330" s="3">
        <v>39052</v>
      </c>
      <c r="AZ330" s="3">
        <f t="shared" si="29"/>
        <v>42583</v>
      </c>
      <c r="BA330" s="13">
        <f t="shared" si="31"/>
        <v>2</v>
      </c>
    </row>
    <row r="331" spans="2:53" ht="15.75" customHeight="1" thickBot="1">
      <c r="B331" s="115" t="s">
        <v>352</v>
      </c>
      <c r="C331" s="120">
        <v>2007</v>
      </c>
      <c r="D331" s="15">
        <f t="shared" si="30"/>
        <v>65.504</v>
      </c>
      <c r="E331" s="113">
        <f>SUMIF('Borç Yapılandırma Verileri'!$B$4:$B$856,B331:$B$445,'Borç Yapılandırma Verileri'!$C$4:$C$1098)</f>
        <v>0</v>
      </c>
      <c r="F331" s="121">
        <f t="shared" si="27"/>
        <v>0</v>
      </c>
      <c r="G331" s="114">
        <f t="shared" si="28"/>
        <v>0</v>
      </c>
      <c r="H331" s="12">
        <v>-0.05</v>
      </c>
      <c r="I331" s="3"/>
      <c r="AX331" s="3">
        <v>39083</v>
      </c>
      <c r="AZ331" s="3">
        <f t="shared" si="29"/>
        <v>42583</v>
      </c>
      <c r="BA331" s="13">
        <f t="shared" si="31"/>
        <v>2</v>
      </c>
    </row>
    <row r="332" spans="2:53" ht="15.75" customHeight="1" thickBot="1">
      <c r="B332" s="116" t="s">
        <v>353</v>
      </c>
      <c r="C332" s="122">
        <v>2007</v>
      </c>
      <c r="D332" s="15">
        <f t="shared" si="30"/>
        <v>65.554</v>
      </c>
      <c r="E332" s="113">
        <f>SUMIF('Borç Yapılandırma Verileri'!$B$4:$B$856,B332:$B$445,'Borç Yapılandırma Verileri'!$C$4:$C$1098)</f>
        <v>0</v>
      </c>
      <c r="F332" s="113">
        <f t="shared" si="27"/>
        <v>0</v>
      </c>
      <c r="G332" s="114">
        <f t="shared" si="28"/>
        <v>0</v>
      </c>
      <c r="H332" s="12">
        <v>0.95</v>
      </c>
      <c r="I332" s="3"/>
      <c r="AX332" s="3">
        <v>39114</v>
      </c>
      <c r="AZ332" s="3">
        <f t="shared" si="29"/>
        <v>42583</v>
      </c>
      <c r="BA332" s="13">
        <f t="shared" si="31"/>
        <v>2</v>
      </c>
    </row>
    <row r="333" spans="2:53" ht="18" thickBot="1">
      <c r="B333" s="115" t="s">
        <v>354</v>
      </c>
      <c r="C333" s="120">
        <v>2007</v>
      </c>
      <c r="D333" s="15">
        <f t="shared" si="30"/>
        <v>64.604</v>
      </c>
      <c r="E333" s="113">
        <f>SUMIF('Borç Yapılandırma Verileri'!$B$4:$B$856,B333:$B$445,'Borç Yapılandırma Verileri'!$C$4:$C$1098)</f>
        <v>0</v>
      </c>
      <c r="F333" s="121">
        <f t="shared" si="27"/>
        <v>0</v>
      </c>
      <c r="G333" s="114">
        <f t="shared" si="28"/>
        <v>0</v>
      </c>
      <c r="H333" s="12">
        <v>0.97</v>
      </c>
      <c r="I333" s="3"/>
      <c r="AX333" s="3">
        <v>39142</v>
      </c>
      <c r="AZ333" s="3">
        <f t="shared" si="29"/>
        <v>42583</v>
      </c>
      <c r="BA333" s="13">
        <f t="shared" si="31"/>
        <v>2</v>
      </c>
    </row>
    <row r="334" spans="2:53" ht="18" thickBot="1">
      <c r="B334" s="116" t="s">
        <v>355</v>
      </c>
      <c r="C334" s="122">
        <v>2007</v>
      </c>
      <c r="D334" s="15">
        <f t="shared" si="30"/>
        <v>63.634</v>
      </c>
      <c r="E334" s="113">
        <f>SUMIF('Borç Yapılandırma Verileri'!$B$4:$B$856,B334:$B$445,'Borç Yapılandırma Verileri'!$C$4:$C$1098)</f>
        <v>0</v>
      </c>
      <c r="F334" s="113">
        <f t="shared" si="27"/>
        <v>0</v>
      </c>
      <c r="G334" s="114">
        <f t="shared" si="28"/>
        <v>0</v>
      </c>
      <c r="H334" s="12">
        <v>0.8</v>
      </c>
      <c r="I334" s="3"/>
      <c r="AX334" s="3">
        <v>39173</v>
      </c>
      <c r="AZ334" s="3">
        <f t="shared" si="29"/>
        <v>42583</v>
      </c>
      <c r="BA334" s="13">
        <f t="shared" si="31"/>
        <v>2</v>
      </c>
    </row>
    <row r="335" spans="2:53" ht="18" thickBot="1">
      <c r="B335" s="115" t="s">
        <v>356</v>
      </c>
      <c r="C335" s="120">
        <v>2007</v>
      </c>
      <c r="D335" s="15">
        <f t="shared" si="30"/>
        <v>62.834</v>
      </c>
      <c r="E335" s="113">
        <f>SUMIF('Borç Yapılandırma Verileri'!$B$4:$B$856,B335:$B$445,'Borç Yapılandırma Verileri'!$C$4:$C$1098)</f>
        <v>0</v>
      </c>
      <c r="F335" s="121">
        <f t="shared" si="27"/>
        <v>0</v>
      </c>
      <c r="G335" s="114">
        <f t="shared" si="28"/>
        <v>0</v>
      </c>
      <c r="H335" s="12">
        <v>0.39</v>
      </c>
      <c r="I335" s="3"/>
      <c r="AX335" s="3">
        <v>39203</v>
      </c>
      <c r="AZ335" s="3">
        <f t="shared" si="29"/>
        <v>42583</v>
      </c>
      <c r="BA335" s="13">
        <f t="shared" si="31"/>
        <v>2</v>
      </c>
    </row>
    <row r="336" spans="2:53" ht="18" thickBot="1">
      <c r="B336" s="116" t="s">
        <v>357</v>
      </c>
      <c r="C336" s="122">
        <v>2007</v>
      </c>
      <c r="D336" s="15">
        <f t="shared" si="30"/>
        <v>62.444</v>
      </c>
      <c r="E336" s="113">
        <f>SUMIF('Borç Yapılandırma Verileri'!$B$4:$B$856,B336:$B$445,'Borç Yapılandırma Verileri'!$C$4:$C$1098)</f>
        <v>0</v>
      </c>
      <c r="F336" s="113">
        <f t="shared" si="27"/>
        <v>0</v>
      </c>
      <c r="G336" s="114">
        <f t="shared" si="28"/>
        <v>0</v>
      </c>
      <c r="H336" s="12">
        <v>-0.11</v>
      </c>
      <c r="I336" s="3"/>
      <c r="AX336" s="3">
        <v>39234</v>
      </c>
      <c r="AZ336" s="3">
        <f t="shared" si="29"/>
        <v>42583</v>
      </c>
      <c r="BA336" s="13">
        <f t="shared" si="31"/>
        <v>2</v>
      </c>
    </row>
    <row r="337" spans="2:53" ht="18" thickBot="1">
      <c r="B337" s="115" t="s">
        <v>358</v>
      </c>
      <c r="C337" s="120">
        <v>2007</v>
      </c>
      <c r="D337" s="15">
        <f t="shared" si="30"/>
        <v>62.554</v>
      </c>
      <c r="E337" s="113">
        <f>SUMIF('Borç Yapılandırma Verileri'!$B$4:$B$856,B337:$B$445,'Borç Yapılandırma Verileri'!$C$4:$C$1098)</f>
        <v>0</v>
      </c>
      <c r="F337" s="121">
        <f t="shared" si="27"/>
        <v>0</v>
      </c>
      <c r="G337" s="114">
        <f t="shared" si="28"/>
        <v>0</v>
      </c>
      <c r="H337" s="12">
        <v>0.06</v>
      </c>
      <c r="I337" s="3"/>
      <c r="AX337" s="3">
        <v>39264</v>
      </c>
      <c r="AZ337" s="3">
        <f t="shared" si="29"/>
        <v>42583</v>
      </c>
      <c r="BA337" s="13">
        <f t="shared" si="31"/>
        <v>2</v>
      </c>
    </row>
    <row r="338" spans="2:53" ht="18" thickBot="1">
      <c r="B338" s="116" t="s">
        <v>359</v>
      </c>
      <c r="C338" s="122">
        <v>2007</v>
      </c>
      <c r="D338" s="15">
        <f t="shared" si="30"/>
        <v>62.494</v>
      </c>
      <c r="E338" s="113">
        <f>SUMIF('Borç Yapılandırma Verileri'!$B$4:$B$856,B338:$B$445,'Borç Yapılandırma Verileri'!$C$4:$C$1098)</f>
        <v>0</v>
      </c>
      <c r="F338" s="113">
        <f t="shared" si="27"/>
        <v>0</v>
      </c>
      <c r="G338" s="114">
        <f t="shared" si="28"/>
        <v>0</v>
      </c>
      <c r="H338" s="12">
        <v>0.85</v>
      </c>
      <c r="I338" s="3"/>
      <c r="AX338" s="3">
        <v>39295</v>
      </c>
      <c r="AZ338" s="3">
        <f t="shared" si="29"/>
        <v>42583</v>
      </c>
      <c r="BA338" s="13">
        <f t="shared" si="31"/>
        <v>2</v>
      </c>
    </row>
    <row r="339" spans="2:53" ht="18" thickBot="1">
      <c r="B339" s="115" t="s">
        <v>360</v>
      </c>
      <c r="C339" s="120">
        <v>2007</v>
      </c>
      <c r="D339" s="15">
        <f t="shared" si="30"/>
        <v>61.644</v>
      </c>
      <c r="E339" s="113">
        <f>SUMIF('Borç Yapılandırma Verileri'!$B$4:$B$856,B339:$B$445,'Borç Yapılandırma Verileri'!$C$4:$C$1098)</f>
        <v>0</v>
      </c>
      <c r="F339" s="121">
        <f t="shared" si="27"/>
        <v>0</v>
      </c>
      <c r="G339" s="114">
        <f t="shared" si="28"/>
        <v>0</v>
      </c>
      <c r="H339" s="12">
        <v>1.02</v>
      </c>
      <c r="I339" s="3"/>
      <c r="AX339" s="3">
        <v>39326</v>
      </c>
      <c r="AZ339" s="3">
        <f t="shared" si="29"/>
        <v>42583</v>
      </c>
      <c r="BA339" s="13">
        <f t="shared" si="31"/>
        <v>2</v>
      </c>
    </row>
    <row r="340" spans="2:53" ht="18" thickBot="1">
      <c r="B340" s="116" t="s">
        <v>361</v>
      </c>
      <c r="C340" s="122">
        <v>2007</v>
      </c>
      <c r="D340" s="15">
        <f t="shared" si="30"/>
        <v>60.623999999999995</v>
      </c>
      <c r="E340" s="113">
        <f>SUMIF('Borç Yapılandırma Verileri'!$B$4:$B$856,B340:$B$445,'Borç Yapılandırma Verileri'!$C$4:$C$1098)</f>
        <v>0</v>
      </c>
      <c r="F340" s="113">
        <f t="shared" si="27"/>
        <v>0</v>
      </c>
      <c r="G340" s="114">
        <f t="shared" si="28"/>
        <v>0</v>
      </c>
      <c r="H340" s="12">
        <v>-0.13</v>
      </c>
      <c r="I340" s="3"/>
      <c r="AX340" s="3">
        <v>39356</v>
      </c>
      <c r="AZ340" s="3">
        <f t="shared" si="29"/>
        <v>42583</v>
      </c>
      <c r="BA340" s="13">
        <f t="shared" si="31"/>
        <v>2</v>
      </c>
    </row>
    <row r="341" spans="2:53" ht="18" thickBot="1">
      <c r="B341" s="115" t="s">
        <v>362</v>
      </c>
      <c r="C341" s="120">
        <v>2007</v>
      </c>
      <c r="D341" s="15">
        <f t="shared" si="30"/>
        <v>60.754</v>
      </c>
      <c r="E341" s="113">
        <f>SUMIF('Borç Yapılandırma Verileri'!$B$4:$B$856,B341:$B$445,'Borç Yapılandırma Verileri'!$C$4:$C$1098)</f>
        <v>0</v>
      </c>
      <c r="F341" s="121">
        <f t="shared" si="27"/>
        <v>0</v>
      </c>
      <c r="G341" s="114">
        <f t="shared" si="28"/>
        <v>0</v>
      </c>
      <c r="H341" s="12">
        <v>0.89</v>
      </c>
      <c r="I341" s="3"/>
      <c r="AX341" s="3">
        <v>39387</v>
      </c>
      <c r="AZ341" s="3">
        <f t="shared" si="29"/>
        <v>42583</v>
      </c>
      <c r="BA341" s="13">
        <f t="shared" si="31"/>
        <v>2</v>
      </c>
    </row>
    <row r="342" spans="2:53" ht="18" thickBot="1">
      <c r="B342" s="116" t="s">
        <v>363</v>
      </c>
      <c r="C342" s="122">
        <v>2007</v>
      </c>
      <c r="D342" s="15">
        <f t="shared" si="30"/>
        <v>59.864</v>
      </c>
      <c r="E342" s="113">
        <f>SUMIF('Borç Yapılandırma Verileri'!$B$4:$B$856,B342:$B$445,'Borç Yapılandırma Verileri'!$C$4:$C$1098)</f>
        <v>0</v>
      </c>
      <c r="F342" s="113">
        <f t="shared" si="27"/>
        <v>0</v>
      </c>
      <c r="G342" s="114">
        <f t="shared" si="28"/>
        <v>0</v>
      </c>
      <c r="H342" s="12">
        <v>0.15</v>
      </c>
      <c r="I342" s="3"/>
      <c r="AX342" s="3">
        <v>39417</v>
      </c>
      <c r="AZ342" s="3">
        <f t="shared" si="29"/>
        <v>42583</v>
      </c>
      <c r="BA342" s="13">
        <f t="shared" si="31"/>
        <v>2</v>
      </c>
    </row>
    <row r="343" spans="2:53" ht="18" thickBot="1">
      <c r="B343" s="115" t="s">
        <v>364</v>
      </c>
      <c r="C343" s="120">
        <v>2008</v>
      </c>
      <c r="D343" s="15">
        <f t="shared" si="30"/>
        <v>59.714</v>
      </c>
      <c r="E343" s="113">
        <f>SUMIF('Borç Yapılandırma Verileri'!$B$4:$B$856,B343:$B$445,'Borç Yapılandırma Verileri'!$C$4:$C$1098)</f>
        <v>0</v>
      </c>
      <c r="F343" s="121">
        <f t="shared" si="27"/>
        <v>0</v>
      </c>
      <c r="G343" s="114">
        <f t="shared" si="28"/>
        <v>0</v>
      </c>
      <c r="H343" s="12">
        <v>0.42</v>
      </c>
      <c r="I343" s="3"/>
      <c r="AX343" s="3">
        <v>39448</v>
      </c>
      <c r="AZ343" s="3">
        <f t="shared" si="29"/>
        <v>42583</v>
      </c>
      <c r="BA343" s="13">
        <f t="shared" si="31"/>
        <v>2</v>
      </c>
    </row>
    <row r="344" spans="2:53" ht="18" thickBot="1">
      <c r="B344" s="116" t="s">
        <v>365</v>
      </c>
      <c r="C344" s="122">
        <v>2008</v>
      </c>
      <c r="D344" s="15">
        <f t="shared" si="30"/>
        <v>59.294</v>
      </c>
      <c r="E344" s="113">
        <f>SUMIF('Borç Yapılandırma Verileri'!$B$4:$B$856,B344:$B$445,'Borç Yapılandırma Verileri'!$C$4:$C$1098)</f>
        <v>0</v>
      </c>
      <c r="F344" s="113">
        <f t="shared" si="27"/>
        <v>0</v>
      </c>
      <c r="G344" s="114">
        <f t="shared" si="28"/>
        <v>0</v>
      </c>
      <c r="H344" s="12">
        <v>2.56</v>
      </c>
      <c r="I344" s="3"/>
      <c r="AX344" s="3">
        <v>39479</v>
      </c>
      <c r="AZ344" s="3">
        <f t="shared" si="29"/>
        <v>42583</v>
      </c>
      <c r="BA344" s="13">
        <f t="shared" si="31"/>
        <v>2</v>
      </c>
    </row>
    <row r="345" spans="2:53" ht="18" customHeight="1" thickBot="1">
      <c r="B345" s="115" t="s">
        <v>366</v>
      </c>
      <c r="C345" s="120">
        <v>2008</v>
      </c>
      <c r="D345" s="15">
        <f t="shared" si="30"/>
        <v>56.733999999999995</v>
      </c>
      <c r="E345" s="113">
        <f>SUMIF('Borç Yapılandırma Verileri'!$B$4:$B$856,B345:$B$445,'Borç Yapılandırma Verileri'!$C$4:$C$1098)</f>
        <v>0</v>
      </c>
      <c r="F345" s="121">
        <f t="shared" si="27"/>
        <v>0</v>
      </c>
      <c r="G345" s="114">
        <f t="shared" si="28"/>
        <v>0</v>
      </c>
      <c r="H345" s="12">
        <v>3.17</v>
      </c>
      <c r="I345" s="3"/>
      <c r="AX345" s="3">
        <v>39508</v>
      </c>
      <c r="AZ345" s="3">
        <f t="shared" si="29"/>
        <v>42583</v>
      </c>
      <c r="BA345" s="13">
        <f t="shared" si="31"/>
        <v>2</v>
      </c>
    </row>
    <row r="346" spans="2:53" ht="18" thickBot="1">
      <c r="B346" s="116" t="s">
        <v>367</v>
      </c>
      <c r="C346" s="122">
        <v>2008</v>
      </c>
      <c r="D346" s="15">
        <f t="shared" si="30"/>
        <v>53.56399999999999</v>
      </c>
      <c r="E346" s="113">
        <f>SUMIF('Borç Yapılandırma Verileri'!$B$4:$B$856,B346:$B$445,'Borç Yapılandırma Verileri'!$C$4:$C$1098)</f>
        <v>0</v>
      </c>
      <c r="F346" s="113">
        <f t="shared" si="27"/>
        <v>0</v>
      </c>
      <c r="G346" s="114">
        <f t="shared" si="28"/>
        <v>0</v>
      </c>
      <c r="H346" s="12">
        <v>4.5</v>
      </c>
      <c r="I346" s="3"/>
      <c r="AX346" s="3">
        <v>39539</v>
      </c>
      <c r="AZ346" s="3">
        <f t="shared" si="29"/>
        <v>42583</v>
      </c>
      <c r="BA346" s="13">
        <f t="shared" si="31"/>
        <v>2</v>
      </c>
    </row>
    <row r="347" spans="2:53" ht="18" thickBot="1">
      <c r="B347" s="115" t="s">
        <v>368</v>
      </c>
      <c r="C347" s="120">
        <v>2008</v>
      </c>
      <c r="D347" s="15">
        <f t="shared" si="30"/>
        <v>49.06399999999999</v>
      </c>
      <c r="E347" s="113">
        <f>SUMIF('Borç Yapılandırma Verileri'!$B$4:$B$856,B347:$B$445,'Borç Yapılandırma Verileri'!$C$4:$C$1098)</f>
        <v>0</v>
      </c>
      <c r="F347" s="121">
        <f t="shared" si="27"/>
        <v>0</v>
      </c>
      <c r="G347" s="114">
        <f t="shared" si="28"/>
        <v>0</v>
      </c>
      <c r="H347" s="12">
        <v>2.12</v>
      </c>
      <c r="I347" s="3"/>
      <c r="AX347" s="3">
        <v>39569</v>
      </c>
      <c r="AZ347" s="3">
        <f t="shared" si="29"/>
        <v>42583</v>
      </c>
      <c r="BA347" s="13">
        <f t="shared" si="31"/>
        <v>2</v>
      </c>
    </row>
    <row r="348" spans="2:53" ht="18" thickBot="1">
      <c r="B348" s="116" t="s">
        <v>369</v>
      </c>
      <c r="C348" s="122">
        <v>2008</v>
      </c>
      <c r="D348" s="15">
        <f t="shared" si="30"/>
        <v>46.943999999999996</v>
      </c>
      <c r="E348" s="113">
        <f>SUMIF('Borç Yapılandırma Verileri'!$B$4:$B$856,B348:$B$445,'Borç Yapılandırma Verileri'!$C$4:$C$1098)</f>
        <v>0</v>
      </c>
      <c r="F348" s="113">
        <f aca="true" t="shared" si="32" ref="F348:F379">IF(E348&gt;0,E348*D348/100,0)</f>
        <v>0</v>
      </c>
      <c r="G348" s="114">
        <f t="shared" si="28"/>
        <v>0</v>
      </c>
      <c r="H348" s="12">
        <v>0.32</v>
      </c>
      <c r="I348" s="3"/>
      <c r="AX348" s="3">
        <v>39600</v>
      </c>
      <c r="AZ348" s="3">
        <f t="shared" si="29"/>
        <v>42583</v>
      </c>
      <c r="BA348" s="13">
        <f t="shared" si="31"/>
        <v>2</v>
      </c>
    </row>
    <row r="349" spans="2:53" ht="18" thickBot="1">
      <c r="B349" s="115" t="s">
        <v>370</v>
      </c>
      <c r="C349" s="120">
        <v>2008</v>
      </c>
      <c r="D349" s="15">
        <f t="shared" si="30"/>
        <v>46.623999999999995</v>
      </c>
      <c r="E349" s="113">
        <f>SUMIF('Borç Yapılandırma Verileri'!$B$4:$B$856,B349:$B$445,'Borç Yapılandırma Verileri'!$C$4:$C$1098)</f>
        <v>0</v>
      </c>
      <c r="F349" s="121">
        <f t="shared" si="32"/>
        <v>0</v>
      </c>
      <c r="G349" s="114">
        <f t="shared" si="28"/>
        <v>0</v>
      </c>
      <c r="H349" s="12">
        <v>1.25</v>
      </c>
      <c r="I349" s="3"/>
      <c r="AX349" s="3">
        <v>39630</v>
      </c>
      <c r="AZ349" s="3">
        <f t="shared" si="29"/>
        <v>42583</v>
      </c>
      <c r="BA349" s="13">
        <f t="shared" si="31"/>
        <v>2</v>
      </c>
    </row>
    <row r="350" spans="2:53" ht="18" thickBot="1">
      <c r="B350" s="116" t="s">
        <v>371</v>
      </c>
      <c r="C350" s="122">
        <v>2008</v>
      </c>
      <c r="D350" s="15">
        <f t="shared" si="30"/>
        <v>45.373999999999995</v>
      </c>
      <c r="E350" s="113">
        <f>SUMIF('Borç Yapılandırma Verileri'!$B$4:$B$856,B350:$B$445,'Borç Yapılandırma Verileri'!$C$4:$C$1098)</f>
        <v>0</v>
      </c>
      <c r="F350" s="113">
        <f t="shared" si="32"/>
        <v>0</v>
      </c>
      <c r="G350" s="114">
        <f t="shared" si="28"/>
        <v>0</v>
      </c>
      <c r="H350" s="12">
        <v>-2.34</v>
      </c>
      <c r="I350" s="3"/>
      <c r="AX350" s="3">
        <v>39661</v>
      </c>
      <c r="AZ350" s="3">
        <f t="shared" si="29"/>
        <v>42583</v>
      </c>
      <c r="BA350" s="13">
        <f t="shared" si="31"/>
        <v>2</v>
      </c>
    </row>
    <row r="351" spans="2:53" ht="18" thickBot="1">
      <c r="B351" s="115" t="s">
        <v>372</v>
      </c>
      <c r="C351" s="120">
        <v>2008</v>
      </c>
      <c r="D351" s="15">
        <f t="shared" si="30"/>
        <v>47.71399999999999</v>
      </c>
      <c r="E351" s="113">
        <f>SUMIF('Borç Yapılandırma Verileri'!$B$4:$B$856,B351:$B$445,'Borç Yapılandırma Verileri'!$C$4:$C$1098)</f>
        <v>0</v>
      </c>
      <c r="F351" s="121">
        <f t="shared" si="32"/>
        <v>0</v>
      </c>
      <c r="G351" s="114">
        <f t="shared" si="28"/>
        <v>0</v>
      </c>
      <c r="H351" s="12">
        <v>-0.9</v>
      </c>
      <c r="I351" s="3"/>
      <c r="AX351" s="3">
        <v>39692</v>
      </c>
      <c r="AZ351" s="3">
        <f t="shared" si="29"/>
        <v>42583</v>
      </c>
      <c r="BA351" s="13">
        <f t="shared" si="31"/>
        <v>2</v>
      </c>
    </row>
    <row r="352" spans="2:53" ht="18" thickBot="1">
      <c r="B352" s="116" t="s">
        <v>373</v>
      </c>
      <c r="C352" s="122">
        <v>2008</v>
      </c>
      <c r="D352" s="15">
        <f t="shared" si="30"/>
        <v>48.61399999999999</v>
      </c>
      <c r="E352" s="113">
        <f>SUMIF('Borç Yapılandırma Verileri'!$B$4:$B$856,B352:$B$445,'Borç Yapılandırma Verileri'!$C$4:$C$1098)</f>
        <v>0</v>
      </c>
      <c r="F352" s="113">
        <f t="shared" si="32"/>
        <v>0</v>
      </c>
      <c r="G352" s="114">
        <f t="shared" si="28"/>
        <v>0</v>
      </c>
      <c r="H352" s="12">
        <v>0.57</v>
      </c>
      <c r="I352" s="3"/>
      <c r="AX352" s="3">
        <v>39722</v>
      </c>
      <c r="AZ352" s="3">
        <f t="shared" si="29"/>
        <v>42583</v>
      </c>
      <c r="BA352" s="13">
        <f t="shared" si="31"/>
        <v>2</v>
      </c>
    </row>
    <row r="353" spans="2:53" ht="18" thickBot="1">
      <c r="B353" s="115" t="s">
        <v>374</v>
      </c>
      <c r="C353" s="120">
        <v>2008</v>
      </c>
      <c r="D353" s="15">
        <f t="shared" si="30"/>
        <v>48.04399999999999</v>
      </c>
      <c r="E353" s="113">
        <f>SUMIF('Borç Yapılandırma Verileri'!$B$4:$B$856,B353:$B$445,'Borç Yapılandırma Verileri'!$C$4:$C$1098)</f>
        <v>0</v>
      </c>
      <c r="F353" s="121">
        <f t="shared" si="32"/>
        <v>0</v>
      </c>
      <c r="G353" s="114">
        <f t="shared" si="28"/>
        <v>0</v>
      </c>
      <c r="H353" s="12">
        <v>-0.03</v>
      </c>
      <c r="I353" s="3"/>
      <c r="AX353" s="3">
        <v>39753</v>
      </c>
      <c r="AZ353" s="3">
        <f t="shared" si="29"/>
        <v>42583</v>
      </c>
      <c r="BA353" s="13">
        <f t="shared" si="31"/>
        <v>2</v>
      </c>
    </row>
    <row r="354" spans="2:53" ht="18" thickBot="1">
      <c r="B354" s="116" t="s">
        <v>375</v>
      </c>
      <c r="C354" s="122">
        <v>2008</v>
      </c>
      <c r="D354" s="15">
        <f t="shared" si="30"/>
        <v>48.07399999999999</v>
      </c>
      <c r="E354" s="113">
        <f>SUMIF('Borç Yapılandırma Verileri'!$B$4:$B$856,B354:$B$445,'Borç Yapılandırma Verileri'!$C$4:$C$1098)</f>
        <v>0</v>
      </c>
      <c r="F354" s="113">
        <f t="shared" si="32"/>
        <v>0</v>
      </c>
      <c r="G354" s="114">
        <f t="shared" si="28"/>
        <v>0</v>
      </c>
      <c r="H354" s="12">
        <v>-3.54</v>
      </c>
      <c r="I354" s="3"/>
      <c r="AX354" s="3">
        <v>39783</v>
      </c>
      <c r="AZ354" s="3">
        <f t="shared" si="29"/>
        <v>42583</v>
      </c>
      <c r="BA354" s="13">
        <f t="shared" si="31"/>
        <v>2</v>
      </c>
    </row>
    <row r="355" spans="2:53" ht="18" thickBot="1">
      <c r="B355" s="115" t="s">
        <v>376</v>
      </c>
      <c r="C355" s="120">
        <v>2009</v>
      </c>
      <c r="D355" s="15">
        <f t="shared" si="30"/>
        <v>51.61399999999999</v>
      </c>
      <c r="E355" s="113">
        <f>SUMIF('Borç Yapılandırma Verileri'!$B$4:$B$856,B355:$B$445,'Borç Yapılandırma Verileri'!$C$4:$C$1098)</f>
        <v>0</v>
      </c>
      <c r="F355" s="121">
        <f t="shared" si="32"/>
        <v>0</v>
      </c>
      <c r="G355" s="114">
        <f t="shared" si="28"/>
        <v>0</v>
      </c>
      <c r="H355" s="12">
        <v>0.23</v>
      </c>
      <c r="I355" s="3"/>
      <c r="AX355" s="3">
        <v>39814</v>
      </c>
      <c r="AZ355" s="3">
        <f t="shared" si="29"/>
        <v>42583</v>
      </c>
      <c r="BA355" s="13">
        <f t="shared" si="31"/>
        <v>2</v>
      </c>
    </row>
    <row r="356" spans="2:53" ht="18" thickBot="1">
      <c r="B356" s="116" t="s">
        <v>377</v>
      </c>
      <c r="C356" s="122">
        <v>2009</v>
      </c>
      <c r="D356" s="15">
        <f t="shared" si="30"/>
        <v>51.38399999999999</v>
      </c>
      <c r="E356" s="113">
        <f>SUMIF('Borç Yapılandırma Verileri'!$B$4:$B$856,B356:$B$445,'Borç Yapılandırma Verileri'!$C$4:$C$1098)</f>
        <v>0</v>
      </c>
      <c r="F356" s="113">
        <f t="shared" si="32"/>
        <v>0</v>
      </c>
      <c r="G356" s="114">
        <f t="shared" si="28"/>
        <v>0</v>
      </c>
      <c r="H356" s="12">
        <v>1.17</v>
      </c>
      <c r="I356" s="3"/>
      <c r="AX356" s="3">
        <v>39845</v>
      </c>
      <c r="AZ356" s="3">
        <f t="shared" si="29"/>
        <v>42583</v>
      </c>
      <c r="BA356" s="13">
        <f t="shared" si="31"/>
        <v>2</v>
      </c>
    </row>
    <row r="357" spans="2:53" ht="18" thickBot="1">
      <c r="B357" s="115" t="s">
        <v>378</v>
      </c>
      <c r="C357" s="120">
        <v>2009</v>
      </c>
      <c r="D357" s="15">
        <f t="shared" si="30"/>
        <v>50.21399999999999</v>
      </c>
      <c r="E357" s="113">
        <f>SUMIF('Borç Yapılandırma Verileri'!$B$4:$B$856,B357:$B$445,'Borç Yapılandırma Verileri'!$C$4:$C$1098)</f>
        <v>0</v>
      </c>
      <c r="F357" s="121">
        <f t="shared" si="32"/>
        <v>0</v>
      </c>
      <c r="G357" s="114">
        <f t="shared" si="28"/>
        <v>0</v>
      </c>
      <c r="H357" s="12">
        <v>0.29</v>
      </c>
      <c r="I357" s="3"/>
      <c r="AX357" s="3">
        <v>39873</v>
      </c>
      <c r="AZ357" s="3">
        <f t="shared" si="29"/>
        <v>42583</v>
      </c>
      <c r="BA357" s="13">
        <f t="shared" si="31"/>
        <v>2</v>
      </c>
    </row>
    <row r="358" spans="2:53" ht="18" thickBot="1">
      <c r="B358" s="116" t="s">
        <v>379</v>
      </c>
      <c r="C358" s="122">
        <v>2009</v>
      </c>
      <c r="D358" s="15">
        <f t="shared" si="30"/>
        <v>49.92399999999999</v>
      </c>
      <c r="E358" s="113">
        <f>SUMIF('Borç Yapılandırma Verileri'!$B$4:$B$856,B358:$B$445,'Borç Yapılandırma Verileri'!$C$4:$C$1098)</f>
        <v>0</v>
      </c>
      <c r="F358" s="113">
        <f t="shared" si="32"/>
        <v>0</v>
      </c>
      <c r="G358" s="114">
        <f t="shared" si="28"/>
        <v>0</v>
      </c>
      <c r="H358" s="12">
        <v>0.65</v>
      </c>
      <c r="I358" s="3"/>
      <c r="AX358" s="3">
        <v>39904</v>
      </c>
      <c r="AZ358" s="3">
        <f t="shared" si="29"/>
        <v>42583</v>
      </c>
      <c r="BA358" s="13">
        <f t="shared" si="31"/>
        <v>2</v>
      </c>
    </row>
    <row r="359" spans="2:53" ht="15.75" customHeight="1" thickBot="1">
      <c r="B359" s="115" t="s">
        <v>380</v>
      </c>
      <c r="C359" s="120">
        <v>2009</v>
      </c>
      <c r="D359" s="15">
        <f t="shared" si="30"/>
        <v>49.273999999999994</v>
      </c>
      <c r="E359" s="113">
        <f>SUMIF('Borç Yapılandırma Verileri'!$B$4:$B$856,B359:$B$445,'Borç Yapılandırma Verileri'!$C$4:$C$1098)</f>
        <v>0</v>
      </c>
      <c r="F359" s="121">
        <f t="shared" si="32"/>
        <v>0</v>
      </c>
      <c r="G359" s="114">
        <f t="shared" si="28"/>
        <v>0</v>
      </c>
      <c r="H359" s="12">
        <v>-0.05</v>
      </c>
      <c r="I359" s="3"/>
      <c r="AX359" s="3">
        <v>39934</v>
      </c>
      <c r="AZ359" s="3">
        <f t="shared" si="29"/>
        <v>42583</v>
      </c>
      <c r="BA359" s="13">
        <f t="shared" si="31"/>
        <v>2</v>
      </c>
    </row>
    <row r="360" spans="2:53" ht="15.75" customHeight="1" thickBot="1">
      <c r="B360" s="116" t="s">
        <v>381</v>
      </c>
      <c r="C360" s="122">
        <v>2009</v>
      </c>
      <c r="D360" s="15">
        <f t="shared" si="30"/>
        <v>49.32399999999999</v>
      </c>
      <c r="E360" s="113">
        <f>SUMIF('Borç Yapılandırma Verileri'!$B$4:$B$856,B360:$B$445,'Borç Yapılandırma Verileri'!$C$4:$C$1098)</f>
        <v>0</v>
      </c>
      <c r="F360" s="113">
        <f t="shared" si="32"/>
        <v>0</v>
      </c>
      <c r="G360" s="114">
        <f t="shared" si="28"/>
        <v>0</v>
      </c>
      <c r="H360" s="12">
        <v>0.94</v>
      </c>
      <c r="I360" s="3"/>
      <c r="AX360" s="3">
        <v>39965</v>
      </c>
      <c r="AZ360" s="3">
        <f t="shared" si="29"/>
        <v>42583</v>
      </c>
      <c r="BA360" s="13">
        <f t="shared" si="31"/>
        <v>2</v>
      </c>
    </row>
    <row r="361" spans="2:53" ht="15.75" customHeight="1" thickBot="1">
      <c r="B361" s="115" t="s">
        <v>382</v>
      </c>
      <c r="C361" s="120">
        <v>2009</v>
      </c>
      <c r="D361" s="15">
        <f t="shared" si="30"/>
        <v>48.38399999999999</v>
      </c>
      <c r="E361" s="113">
        <f>SUMIF('Borç Yapılandırma Verileri'!$B$4:$B$856,B361:$B$445,'Borç Yapılandırma Verileri'!$C$4:$C$1098)</f>
        <v>0</v>
      </c>
      <c r="F361" s="121">
        <f t="shared" si="32"/>
        <v>0</v>
      </c>
      <c r="G361" s="114">
        <f t="shared" si="28"/>
        <v>0</v>
      </c>
      <c r="H361" s="12">
        <v>-0.71</v>
      </c>
      <c r="I361" s="3"/>
      <c r="AX361" s="3">
        <v>39995</v>
      </c>
      <c r="AZ361" s="3">
        <f t="shared" si="29"/>
        <v>42583</v>
      </c>
      <c r="BA361" s="13">
        <f t="shared" si="31"/>
        <v>2</v>
      </c>
    </row>
    <row r="362" spans="2:53" ht="15.75" customHeight="1" thickBot="1">
      <c r="B362" s="116" t="s">
        <v>383</v>
      </c>
      <c r="C362" s="122">
        <v>2009</v>
      </c>
      <c r="D362" s="15">
        <f t="shared" si="30"/>
        <v>49.093999999999994</v>
      </c>
      <c r="E362" s="113">
        <f>SUMIF('Borç Yapılandırma Verileri'!$B$4:$B$856,B362:$B$445,'Borç Yapılandırma Verileri'!$C$4:$C$1098)</f>
        <v>0</v>
      </c>
      <c r="F362" s="113">
        <f t="shared" si="32"/>
        <v>0</v>
      </c>
      <c r="G362" s="114">
        <f t="shared" si="28"/>
        <v>0</v>
      </c>
      <c r="H362" s="12">
        <v>0.42</v>
      </c>
      <c r="I362" s="3"/>
      <c r="AX362" s="3">
        <v>40026</v>
      </c>
      <c r="AZ362" s="3">
        <f t="shared" si="29"/>
        <v>42583</v>
      </c>
      <c r="BA362" s="13">
        <f t="shared" si="31"/>
        <v>2</v>
      </c>
    </row>
    <row r="363" spans="2:53" ht="18" thickBot="1">
      <c r="B363" s="115" t="s">
        <v>384</v>
      </c>
      <c r="C363" s="120">
        <v>2009</v>
      </c>
      <c r="D363" s="15">
        <f t="shared" si="30"/>
        <v>48.67399999999999</v>
      </c>
      <c r="E363" s="113">
        <f>SUMIF('Borç Yapılandırma Verileri'!$B$4:$B$856,B363:$B$445,'Borç Yapılandırma Verileri'!$C$4:$C$1098)</f>
        <v>0</v>
      </c>
      <c r="F363" s="121">
        <f t="shared" si="32"/>
        <v>0</v>
      </c>
      <c r="G363" s="114">
        <f t="shared" si="28"/>
        <v>0</v>
      </c>
      <c r="H363" s="12">
        <v>0.62</v>
      </c>
      <c r="I363" s="3"/>
      <c r="AX363" s="3">
        <v>40057</v>
      </c>
      <c r="AZ363" s="3">
        <f t="shared" si="29"/>
        <v>42583</v>
      </c>
      <c r="BA363" s="13">
        <f t="shared" si="31"/>
        <v>2</v>
      </c>
    </row>
    <row r="364" spans="2:53" ht="18" thickBot="1">
      <c r="B364" s="116" t="s">
        <v>385</v>
      </c>
      <c r="C364" s="122">
        <v>2009</v>
      </c>
      <c r="D364" s="15">
        <f t="shared" si="30"/>
        <v>48.053999999999995</v>
      </c>
      <c r="E364" s="113">
        <f>SUMIF('Borç Yapılandırma Verileri'!$B$4:$B$856,B364:$B$445,'Borç Yapılandırma Verileri'!$C$4:$C$1098)</f>
        <v>0</v>
      </c>
      <c r="F364" s="113">
        <f t="shared" si="32"/>
        <v>0</v>
      </c>
      <c r="G364" s="114">
        <f t="shared" si="28"/>
        <v>0</v>
      </c>
      <c r="H364" s="12">
        <v>0.28</v>
      </c>
      <c r="I364" s="3"/>
      <c r="AX364" s="3">
        <v>40087</v>
      </c>
      <c r="AZ364" s="3">
        <f t="shared" si="29"/>
        <v>42583</v>
      </c>
      <c r="BA364" s="13">
        <f t="shared" si="31"/>
        <v>2</v>
      </c>
    </row>
    <row r="365" spans="2:53" ht="18" thickBot="1">
      <c r="B365" s="115" t="s">
        <v>386</v>
      </c>
      <c r="C365" s="120">
        <v>2009</v>
      </c>
      <c r="D365" s="15">
        <f t="shared" si="30"/>
        <v>47.773999999999994</v>
      </c>
      <c r="E365" s="113">
        <f>SUMIF('Borç Yapılandırma Verileri'!$B$4:$B$856,B365:$B$445,'Borç Yapılandırma Verileri'!$C$4:$C$1098)</f>
        <v>0</v>
      </c>
      <c r="F365" s="121">
        <f t="shared" si="32"/>
        <v>0</v>
      </c>
      <c r="G365" s="114">
        <f t="shared" si="28"/>
        <v>0</v>
      </c>
      <c r="H365" s="12">
        <v>1.29</v>
      </c>
      <c r="I365" s="3"/>
      <c r="AX365" s="3">
        <v>40118</v>
      </c>
      <c r="AZ365" s="3">
        <f t="shared" si="29"/>
        <v>42583</v>
      </c>
      <c r="BA365" s="13">
        <f t="shared" si="31"/>
        <v>2</v>
      </c>
    </row>
    <row r="366" spans="2:53" ht="18" thickBot="1">
      <c r="B366" s="116" t="s">
        <v>387</v>
      </c>
      <c r="C366" s="122">
        <v>2009</v>
      </c>
      <c r="D366" s="15">
        <f t="shared" si="30"/>
        <v>46.483999999999995</v>
      </c>
      <c r="E366" s="113">
        <f>SUMIF('Borç Yapılandırma Verileri'!$B$4:$B$856,B366:$B$445,'Borç Yapılandırma Verileri'!$C$4:$C$1098)</f>
        <v>0</v>
      </c>
      <c r="F366" s="113">
        <f t="shared" si="32"/>
        <v>0</v>
      </c>
      <c r="G366" s="114">
        <f t="shared" si="28"/>
        <v>0</v>
      </c>
      <c r="H366" s="12">
        <v>0.66</v>
      </c>
      <c r="I366" s="3"/>
      <c r="AX366" s="3">
        <v>40148</v>
      </c>
      <c r="AZ366" s="3">
        <f t="shared" si="29"/>
        <v>42583</v>
      </c>
      <c r="BA366" s="13">
        <f t="shared" si="31"/>
        <v>2</v>
      </c>
    </row>
    <row r="367" spans="2:53" ht="18" thickBot="1">
      <c r="B367" s="115" t="s">
        <v>388</v>
      </c>
      <c r="C367" s="120">
        <v>2010</v>
      </c>
      <c r="D367" s="15">
        <f t="shared" si="30"/>
        <v>45.824</v>
      </c>
      <c r="E367" s="113">
        <f>SUMIF('Borç Yapılandırma Verileri'!$B$4:$B$856,B367:$B$445,'Borç Yapılandırma Verileri'!$C$4:$C$1098)</f>
        <v>0</v>
      </c>
      <c r="F367" s="121">
        <f t="shared" si="32"/>
        <v>0</v>
      </c>
      <c r="G367" s="114">
        <f t="shared" si="28"/>
        <v>0</v>
      </c>
      <c r="H367" s="12">
        <v>0.58</v>
      </c>
      <c r="I367" s="3"/>
      <c r="AX367" s="3">
        <v>40179</v>
      </c>
      <c r="AZ367" s="3">
        <f t="shared" si="29"/>
        <v>42583</v>
      </c>
      <c r="BA367" s="13">
        <f t="shared" si="31"/>
        <v>2</v>
      </c>
    </row>
    <row r="368" spans="2:53" ht="18" thickBot="1">
      <c r="B368" s="116" t="s">
        <v>389</v>
      </c>
      <c r="C368" s="122">
        <v>2010</v>
      </c>
      <c r="D368" s="15">
        <f t="shared" si="30"/>
        <v>45.244</v>
      </c>
      <c r="E368" s="113">
        <f>SUMIF('Borç Yapılandırma Verileri'!$B$4:$B$856,B368:$B$445,'Borç Yapılandırma Verileri'!$C$4:$C$1098)</f>
        <v>0</v>
      </c>
      <c r="F368" s="113">
        <f t="shared" si="32"/>
        <v>0</v>
      </c>
      <c r="G368" s="114">
        <f t="shared" si="28"/>
        <v>0</v>
      </c>
      <c r="H368" s="12">
        <v>1.66</v>
      </c>
      <c r="I368" s="3"/>
      <c r="AX368" s="3">
        <v>40210</v>
      </c>
      <c r="AZ368" s="3">
        <f t="shared" si="29"/>
        <v>42583</v>
      </c>
      <c r="BA368" s="13">
        <f t="shared" si="31"/>
        <v>2</v>
      </c>
    </row>
    <row r="369" spans="2:53" ht="18" thickBot="1">
      <c r="B369" s="115" t="s">
        <v>390</v>
      </c>
      <c r="C369" s="120">
        <v>2010</v>
      </c>
      <c r="D369" s="15">
        <f t="shared" si="30"/>
        <v>43.584</v>
      </c>
      <c r="E369" s="113">
        <f>SUMIF('Borç Yapılandırma Verileri'!$B$4:$B$856,B369:$B$445,'Borç Yapılandırma Verileri'!$C$4:$C$1098)</f>
        <v>0</v>
      </c>
      <c r="F369" s="121">
        <f t="shared" si="32"/>
        <v>0</v>
      </c>
      <c r="G369" s="114">
        <f t="shared" si="28"/>
        <v>0</v>
      </c>
      <c r="H369" s="12">
        <v>1.94</v>
      </c>
      <c r="I369" s="3"/>
      <c r="AX369" s="3">
        <v>40238</v>
      </c>
      <c r="AZ369" s="3">
        <f t="shared" si="29"/>
        <v>42583</v>
      </c>
      <c r="BA369" s="13">
        <f t="shared" si="31"/>
        <v>2</v>
      </c>
    </row>
    <row r="370" spans="2:53" ht="18" thickBot="1">
      <c r="B370" s="116" t="s">
        <v>391</v>
      </c>
      <c r="C370" s="122">
        <v>2010</v>
      </c>
      <c r="D370" s="15">
        <f t="shared" si="30"/>
        <v>41.644000000000005</v>
      </c>
      <c r="E370" s="113">
        <f>SUMIF('Borç Yapılandırma Verileri'!$B$4:$B$856,B370:$B$445,'Borç Yapılandırma Verileri'!$C$4:$C$1098)</f>
        <v>0</v>
      </c>
      <c r="F370" s="113">
        <f t="shared" si="32"/>
        <v>0</v>
      </c>
      <c r="G370" s="114">
        <f t="shared" si="28"/>
        <v>0</v>
      </c>
      <c r="H370" s="12">
        <v>2.35</v>
      </c>
      <c r="I370" s="3"/>
      <c r="AX370" s="3">
        <v>40269</v>
      </c>
      <c r="AZ370" s="3">
        <f t="shared" si="29"/>
        <v>42583</v>
      </c>
      <c r="BA370" s="13">
        <f t="shared" si="31"/>
        <v>2</v>
      </c>
    </row>
    <row r="371" spans="2:53" ht="18" thickBot="1">
      <c r="B371" s="115" t="s">
        <v>392</v>
      </c>
      <c r="C371" s="120">
        <v>2010</v>
      </c>
      <c r="D371" s="15">
        <f t="shared" si="30"/>
        <v>39.294000000000004</v>
      </c>
      <c r="E371" s="113">
        <f>SUMIF('Borç Yapılandırma Verileri'!$B$4:$B$856,B371:$B$445,'Borç Yapılandırma Verileri'!$C$4:$C$1098)</f>
        <v>0</v>
      </c>
      <c r="F371" s="121">
        <f t="shared" si="32"/>
        <v>0</v>
      </c>
      <c r="G371" s="114">
        <f t="shared" si="28"/>
        <v>0</v>
      </c>
      <c r="H371" s="12">
        <v>-1.15</v>
      </c>
      <c r="I371" s="3"/>
      <c r="AX371" s="3">
        <v>40299</v>
      </c>
      <c r="AZ371" s="3">
        <f t="shared" si="29"/>
        <v>42583</v>
      </c>
      <c r="BA371" s="13">
        <f t="shared" si="31"/>
        <v>2</v>
      </c>
    </row>
    <row r="372" spans="2:53" ht="18" thickBot="1">
      <c r="B372" s="116" t="s">
        <v>393</v>
      </c>
      <c r="C372" s="122">
        <v>2010</v>
      </c>
      <c r="D372" s="15">
        <f t="shared" si="30"/>
        <v>40.444</v>
      </c>
      <c r="E372" s="113">
        <f>SUMIF('Borç Yapılandırma Verileri'!$B$4:$B$856,B372:$B$445,'Borç Yapılandırma Verileri'!$C$4:$C$1098)</f>
        <v>0</v>
      </c>
      <c r="F372" s="113">
        <f t="shared" si="32"/>
        <v>0</v>
      </c>
      <c r="G372" s="114">
        <f t="shared" si="28"/>
        <v>0</v>
      </c>
      <c r="H372" s="12">
        <v>-0.5</v>
      </c>
      <c r="I372" s="3"/>
      <c r="AX372" s="3">
        <v>40330</v>
      </c>
      <c r="AZ372" s="3">
        <f t="shared" si="29"/>
        <v>42583</v>
      </c>
      <c r="BA372" s="13">
        <f t="shared" si="31"/>
        <v>2</v>
      </c>
    </row>
    <row r="373" spans="2:53" ht="18" thickBot="1">
      <c r="B373" s="115" t="s">
        <v>394</v>
      </c>
      <c r="C373" s="120">
        <v>2010</v>
      </c>
      <c r="D373" s="15">
        <f t="shared" si="30"/>
        <v>40.944</v>
      </c>
      <c r="E373" s="113">
        <f>SUMIF('Borç Yapılandırma Verileri'!$B$4:$B$856,B373:$B$445,'Borç Yapılandırma Verileri'!$C$4:$C$1098)</f>
        <v>0</v>
      </c>
      <c r="F373" s="121">
        <f t="shared" si="32"/>
        <v>0</v>
      </c>
      <c r="G373" s="114">
        <f t="shared" si="28"/>
        <v>0</v>
      </c>
      <c r="H373" s="12">
        <v>-0.16</v>
      </c>
      <c r="I373" s="3"/>
      <c r="AX373" s="3">
        <v>40360</v>
      </c>
      <c r="AZ373" s="3">
        <f t="shared" si="29"/>
        <v>42583</v>
      </c>
      <c r="BA373" s="13">
        <f t="shared" si="31"/>
        <v>2</v>
      </c>
    </row>
    <row r="374" spans="2:53" ht="18" thickBot="1">
      <c r="B374" s="116" t="s">
        <v>395</v>
      </c>
      <c r="C374" s="122">
        <v>2010</v>
      </c>
      <c r="D374" s="15">
        <f t="shared" si="30"/>
        <v>41.104</v>
      </c>
      <c r="E374" s="113">
        <f>SUMIF('Borç Yapılandırma Verileri'!$B$4:$B$856,B374:$B$445,'Borç Yapılandırma Verileri'!$C$4:$C$1098)</f>
        <v>0</v>
      </c>
      <c r="F374" s="113">
        <f t="shared" si="32"/>
        <v>0</v>
      </c>
      <c r="G374" s="114">
        <f t="shared" si="28"/>
        <v>0</v>
      </c>
      <c r="H374" s="12">
        <v>1.15</v>
      </c>
      <c r="I374" s="3"/>
      <c r="AX374" s="3">
        <v>40391</v>
      </c>
      <c r="AZ374" s="3">
        <f t="shared" si="29"/>
        <v>42583</v>
      </c>
      <c r="BA374" s="13">
        <f t="shared" si="31"/>
        <v>2</v>
      </c>
    </row>
    <row r="375" spans="2:53" ht="18" thickBot="1">
      <c r="B375" s="115" t="s">
        <v>396</v>
      </c>
      <c r="C375" s="120">
        <v>2010</v>
      </c>
      <c r="D375" s="15">
        <f t="shared" si="30"/>
        <v>39.954</v>
      </c>
      <c r="E375" s="113">
        <f>SUMIF('Borç Yapılandırma Verileri'!$B$4:$B$856,B375:$B$445,'Borç Yapılandırma Verileri'!$C$4:$C$1098)</f>
        <v>0</v>
      </c>
      <c r="F375" s="121">
        <f t="shared" si="32"/>
        <v>0</v>
      </c>
      <c r="G375" s="114">
        <f t="shared" si="28"/>
        <v>0</v>
      </c>
      <c r="H375" s="12">
        <v>0.51</v>
      </c>
      <c r="I375" s="3"/>
      <c r="AX375" s="3">
        <v>40422</v>
      </c>
      <c r="AZ375" s="3">
        <f t="shared" si="29"/>
        <v>42583</v>
      </c>
      <c r="BA375" s="13">
        <f t="shared" si="31"/>
        <v>2</v>
      </c>
    </row>
    <row r="376" spans="2:53" ht="15.75" customHeight="1" thickBot="1">
      <c r="B376" s="116" t="s">
        <v>397</v>
      </c>
      <c r="C376" s="122">
        <v>2010</v>
      </c>
      <c r="D376" s="15">
        <f t="shared" si="30"/>
        <v>39.444</v>
      </c>
      <c r="E376" s="113">
        <f>SUMIF('Borç Yapılandırma Verileri'!$B$4:$B$856,B376:$B$445,'Borç Yapılandırma Verileri'!$C$4:$C$1098)</f>
        <v>0</v>
      </c>
      <c r="F376" s="113">
        <f t="shared" si="32"/>
        <v>0</v>
      </c>
      <c r="G376" s="114">
        <f t="shared" si="28"/>
        <v>0</v>
      </c>
      <c r="H376" s="12">
        <v>1.21</v>
      </c>
      <c r="I376" s="3"/>
      <c r="AX376" s="3">
        <v>40452</v>
      </c>
      <c r="AZ376" s="3">
        <f t="shared" si="29"/>
        <v>42583</v>
      </c>
      <c r="BA376" s="13">
        <f t="shared" si="31"/>
        <v>2</v>
      </c>
    </row>
    <row r="377" spans="2:53" ht="15.75" customHeight="1" thickBot="1">
      <c r="B377" s="115" t="s">
        <v>398</v>
      </c>
      <c r="C377" s="120">
        <v>2010</v>
      </c>
      <c r="D377" s="15">
        <f t="shared" si="30"/>
        <v>38.234</v>
      </c>
      <c r="E377" s="113">
        <f>SUMIF('Borç Yapılandırma Verileri'!$B$4:$B$856,B377:$B$445,'Borç Yapılandırma Verileri'!$C$4:$C$1098)</f>
        <v>0</v>
      </c>
      <c r="F377" s="121">
        <f t="shared" si="32"/>
        <v>0</v>
      </c>
      <c r="G377" s="114">
        <f t="shared" si="28"/>
        <v>0</v>
      </c>
      <c r="H377" s="12">
        <v>-0.31</v>
      </c>
      <c r="I377" s="3"/>
      <c r="AX377" s="3">
        <v>40483</v>
      </c>
      <c r="AZ377" s="3">
        <f t="shared" si="29"/>
        <v>42583</v>
      </c>
      <c r="BA377" s="13">
        <f t="shared" si="31"/>
        <v>2</v>
      </c>
    </row>
    <row r="378" spans="2:53" ht="15.75" customHeight="1" thickBot="1">
      <c r="B378" s="116" t="s">
        <v>399</v>
      </c>
      <c r="C378" s="122">
        <v>2010</v>
      </c>
      <c r="D378" s="15">
        <f t="shared" si="30"/>
        <v>38.544000000000004</v>
      </c>
      <c r="E378" s="113">
        <f>SUMIF('Borç Yapılandırma Verileri'!$B$4:$B$856,B378:$B$445,'Borç Yapılandırma Verileri'!$C$4:$C$1098)</f>
        <v>0</v>
      </c>
      <c r="F378" s="113">
        <f t="shared" si="32"/>
        <v>0</v>
      </c>
      <c r="G378" s="114">
        <f t="shared" si="28"/>
        <v>0</v>
      </c>
      <c r="H378" s="12">
        <v>1.31</v>
      </c>
      <c r="I378" s="3"/>
      <c r="AX378" s="3">
        <v>40513</v>
      </c>
      <c r="AZ378" s="3">
        <f t="shared" si="29"/>
        <v>42583</v>
      </c>
      <c r="BA378" s="13">
        <f t="shared" si="31"/>
        <v>2</v>
      </c>
    </row>
    <row r="379" spans="2:53" ht="15" customHeight="1" thickBot="1">
      <c r="B379" s="115" t="s">
        <v>400</v>
      </c>
      <c r="C379" s="120">
        <v>2011</v>
      </c>
      <c r="D379" s="15">
        <f t="shared" si="30"/>
        <v>37.234</v>
      </c>
      <c r="E379" s="113">
        <f>SUMIF('Borç Yapılandırma Verileri'!$B$4:$B$856,B379:$B$445,'Borç Yapılandırma Verileri'!$C$4:$C$1098)</f>
        <v>0</v>
      </c>
      <c r="F379" s="121">
        <f t="shared" si="32"/>
        <v>0</v>
      </c>
      <c r="G379" s="114">
        <f t="shared" si="28"/>
        <v>0</v>
      </c>
      <c r="H379" s="12">
        <v>2.36</v>
      </c>
      <c r="I379" s="3"/>
      <c r="AX379" s="3">
        <v>40544</v>
      </c>
      <c r="AZ379" s="3">
        <f t="shared" si="29"/>
        <v>42583</v>
      </c>
      <c r="BA379" s="13">
        <f t="shared" si="31"/>
        <v>2</v>
      </c>
    </row>
    <row r="380" spans="2:53" ht="15" customHeight="1" thickBot="1">
      <c r="B380" s="116" t="s">
        <v>401</v>
      </c>
      <c r="C380" s="122">
        <v>2011</v>
      </c>
      <c r="D380" s="15">
        <f t="shared" si="30"/>
        <v>34.874</v>
      </c>
      <c r="E380" s="113">
        <f>SUMIF('Borç Yapılandırma Verileri'!$B$4:$B$856,B380:$B$445,'Borç Yapılandırma Verileri'!$C$4:$C$1098)</f>
        <v>0</v>
      </c>
      <c r="F380" s="121">
        <f aca="true" t="shared" si="33" ref="F380:F394">IF(E380&gt;0,E380*D380/100,0)</f>
        <v>0</v>
      </c>
      <c r="G380" s="114">
        <f aca="true" t="shared" si="34" ref="G380:G394">E380+F380</f>
        <v>0</v>
      </c>
      <c r="H380" s="12">
        <v>1.72</v>
      </c>
      <c r="I380" s="3"/>
      <c r="AX380" s="3">
        <v>40575</v>
      </c>
      <c r="AZ380" s="3">
        <f t="shared" si="29"/>
        <v>42583</v>
      </c>
      <c r="BA380" s="13">
        <f t="shared" si="31"/>
        <v>2</v>
      </c>
    </row>
    <row r="381" spans="2:53" ht="15" customHeight="1" thickBot="1">
      <c r="B381" s="115" t="s">
        <v>402</v>
      </c>
      <c r="C381" s="120">
        <v>2011</v>
      </c>
      <c r="D381" s="15">
        <f t="shared" si="30"/>
        <v>33.154</v>
      </c>
      <c r="E381" s="113">
        <f>SUMIF('Borç Yapılandırma Verileri'!$B$4:$B$856,B381:$B$445,'Borç Yapılandırma Verileri'!$C$4:$C$1098)</f>
        <v>0</v>
      </c>
      <c r="F381" s="121">
        <f t="shared" si="33"/>
        <v>0</v>
      </c>
      <c r="G381" s="114">
        <f t="shared" si="34"/>
        <v>0</v>
      </c>
      <c r="H381" s="12">
        <v>1.22</v>
      </c>
      <c r="I381" s="3"/>
      <c r="AX381" s="3">
        <v>40603</v>
      </c>
      <c r="AZ381" s="3">
        <f t="shared" si="29"/>
        <v>42583</v>
      </c>
      <c r="BA381" s="13">
        <f t="shared" si="31"/>
        <v>2</v>
      </c>
    </row>
    <row r="382" spans="2:53" ht="15" customHeight="1" thickBot="1">
      <c r="B382" s="116" t="s">
        <v>403</v>
      </c>
      <c r="C382" s="122">
        <v>2011</v>
      </c>
      <c r="D382" s="15">
        <f t="shared" si="30"/>
        <v>31.934000000000005</v>
      </c>
      <c r="E382" s="113">
        <f>SUMIF('Borç Yapılandırma Verileri'!$B$4:$B$856,B382:$B$445,'Borç Yapılandırma Verileri'!$C$4:$C$1098)</f>
        <v>0</v>
      </c>
      <c r="F382" s="121">
        <f t="shared" si="33"/>
        <v>0</v>
      </c>
      <c r="G382" s="114">
        <f t="shared" si="34"/>
        <v>0</v>
      </c>
      <c r="H382" s="12">
        <v>0.61</v>
      </c>
      <c r="I382" s="3"/>
      <c r="AX382" s="3">
        <v>40634</v>
      </c>
      <c r="AZ382" s="3">
        <f t="shared" si="29"/>
        <v>42583</v>
      </c>
      <c r="BA382" s="13">
        <f t="shared" si="31"/>
        <v>2</v>
      </c>
    </row>
    <row r="383" spans="2:53" ht="15" customHeight="1" thickBot="1">
      <c r="B383" s="115" t="s">
        <v>404</v>
      </c>
      <c r="C383" s="120">
        <v>2011</v>
      </c>
      <c r="D383" s="15">
        <f t="shared" si="30"/>
        <v>31.324000000000005</v>
      </c>
      <c r="E383" s="113">
        <f>SUMIF('Borç Yapılandırma Verileri'!$B$4:$B$856,B383:$B$445,'Borç Yapılandırma Verileri'!$C$4:$C$1098)</f>
        <v>0</v>
      </c>
      <c r="F383" s="121">
        <f t="shared" si="33"/>
        <v>0</v>
      </c>
      <c r="G383" s="114">
        <f t="shared" si="34"/>
        <v>0</v>
      </c>
      <c r="H383" s="12">
        <v>0.15</v>
      </c>
      <c r="I383" s="3"/>
      <c r="AX383" s="3">
        <v>40664</v>
      </c>
      <c r="AZ383" s="3">
        <f t="shared" si="29"/>
        <v>42583</v>
      </c>
      <c r="BA383" s="13">
        <f t="shared" si="31"/>
        <v>2</v>
      </c>
    </row>
    <row r="384" spans="2:53" ht="15" customHeight="1" thickBot="1">
      <c r="B384" s="116" t="s">
        <v>405</v>
      </c>
      <c r="C384" s="122">
        <v>2011</v>
      </c>
      <c r="D384" s="15">
        <f t="shared" si="30"/>
        <v>31.174000000000007</v>
      </c>
      <c r="E384" s="113">
        <f>SUMIF('Borç Yapılandırma Verileri'!$B$4:$B$856,B384:$B$445,'Borç Yapılandırma Verileri'!$C$4:$C$1098)</f>
        <v>0</v>
      </c>
      <c r="F384" s="121">
        <f t="shared" si="33"/>
        <v>0</v>
      </c>
      <c r="G384" s="114">
        <f t="shared" si="34"/>
        <v>0</v>
      </c>
      <c r="H384" s="12">
        <v>0.01</v>
      </c>
      <c r="I384" s="3"/>
      <c r="AX384" s="3">
        <v>40695</v>
      </c>
      <c r="AZ384" s="3">
        <f t="shared" si="29"/>
        <v>42583</v>
      </c>
      <c r="BA384" s="13">
        <f t="shared" si="31"/>
        <v>2</v>
      </c>
    </row>
    <row r="385" spans="2:53" ht="15" customHeight="1" thickBot="1">
      <c r="B385" s="115" t="s">
        <v>406</v>
      </c>
      <c r="C385" s="120">
        <v>2011</v>
      </c>
      <c r="D385" s="15">
        <f t="shared" si="30"/>
        <v>31.164000000000005</v>
      </c>
      <c r="E385" s="113">
        <f>SUMIF('Borç Yapılandırma Verileri'!$B$4:$B$856,B385:$B$445,'Borç Yapılandırma Verileri'!$C$4:$C$1098)</f>
        <v>0</v>
      </c>
      <c r="F385" s="121">
        <f t="shared" si="33"/>
        <v>0</v>
      </c>
      <c r="G385" s="114">
        <f t="shared" si="34"/>
        <v>0</v>
      </c>
      <c r="H385" s="12">
        <v>-0.03</v>
      </c>
      <c r="I385" s="3"/>
      <c r="AX385" s="3">
        <v>40725</v>
      </c>
      <c r="AZ385" s="3">
        <f t="shared" si="29"/>
        <v>42583</v>
      </c>
      <c r="BA385" s="13">
        <f t="shared" si="31"/>
        <v>2</v>
      </c>
    </row>
    <row r="386" spans="2:53" ht="15" customHeight="1" thickBot="1">
      <c r="B386" s="116" t="s">
        <v>407</v>
      </c>
      <c r="C386" s="122">
        <v>2011</v>
      </c>
      <c r="D386" s="15">
        <f t="shared" si="30"/>
        <v>31.194000000000006</v>
      </c>
      <c r="E386" s="113">
        <f>SUMIF('Borç Yapılandırma Verileri'!$B$4:$B$856,B386:$B$445,'Borç Yapılandırma Verileri'!$C$4:$C$1098)</f>
        <v>0</v>
      </c>
      <c r="F386" s="121">
        <f t="shared" si="33"/>
        <v>0</v>
      </c>
      <c r="G386" s="114">
        <f t="shared" si="34"/>
        <v>0</v>
      </c>
      <c r="H386" s="12">
        <v>1.76</v>
      </c>
      <c r="I386" s="3"/>
      <c r="AX386" s="3">
        <v>40756</v>
      </c>
      <c r="AZ386" s="3">
        <f t="shared" si="29"/>
        <v>42583</v>
      </c>
      <c r="BA386" s="13">
        <f t="shared" si="31"/>
        <v>2</v>
      </c>
    </row>
    <row r="387" spans="2:53" ht="15" customHeight="1" thickBot="1">
      <c r="B387" s="115" t="s">
        <v>408</v>
      </c>
      <c r="C387" s="120">
        <v>2011</v>
      </c>
      <c r="D387" s="15">
        <f t="shared" si="30"/>
        <v>29.434000000000005</v>
      </c>
      <c r="E387" s="113">
        <f>SUMIF('Borç Yapılandırma Verileri'!$B$4:$B$856,B387:$B$445,'Borç Yapılandırma Verileri'!$C$4:$C$1098)</f>
        <v>0</v>
      </c>
      <c r="F387" s="121">
        <f t="shared" si="33"/>
        <v>0</v>
      </c>
      <c r="G387" s="114">
        <f t="shared" si="34"/>
        <v>0</v>
      </c>
      <c r="H387" s="12">
        <v>1.55</v>
      </c>
      <c r="I387" s="3"/>
      <c r="AX387" s="3">
        <v>40787</v>
      </c>
      <c r="AZ387" s="3">
        <f t="shared" si="29"/>
        <v>42583</v>
      </c>
      <c r="BA387" s="13">
        <f t="shared" si="31"/>
        <v>2</v>
      </c>
    </row>
    <row r="388" spans="2:53" ht="15" customHeight="1" thickBot="1">
      <c r="B388" s="116" t="s">
        <v>409</v>
      </c>
      <c r="C388" s="122">
        <v>2011</v>
      </c>
      <c r="D388" s="15">
        <f t="shared" si="30"/>
        <v>27.884000000000004</v>
      </c>
      <c r="E388" s="113">
        <f>SUMIF('Borç Yapılandırma Verileri'!$B$4:$B$856,B388:$B$445,'Borç Yapılandırma Verileri'!$C$4:$C$1098)</f>
        <v>0</v>
      </c>
      <c r="F388" s="121">
        <f t="shared" si="33"/>
        <v>0</v>
      </c>
      <c r="G388" s="114">
        <f t="shared" si="34"/>
        <v>0</v>
      </c>
      <c r="H388" s="12">
        <v>1.6</v>
      </c>
      <c r="I388" s="3"/>
      <c r="AX388" s="3">
        <v>40817</v>
      </c>
      <c r="AZ388" s="3">
        <f t="shared" si="29"/>
        <v>42583</v>
      </c>
      <c r="BA388" s="13">
        <f t="shared" si="31"/>
        <v>2</v>
      </c>
    </row>
    <row r="389" spans="2:53" ht="15" customHeight="1" thickBot="1">
      <c r="B389" s="115" t="s">
        <v>410</v>
      </c>
      <c r="C389" s="120">
        <v>2011</v>
      </c>
      <c r="D389" s="15">
        <f t="shared" si="30"/>
        <v>26.284000000000002</v>
      </c>
      <c r="E389" s="113">
        <f>SUMIF('Borç Yapılandırma Verileri'!$B$4:$B$856,B389:$B$445,'Borç Yapılandırma Verileri'!$C$4:$C$1098)</f>
        <v>0</v>
      </c>
      <c r="F389" s="121">
        <f t="shared" si="33"/>
        <v>0</v>
      </c>
      <c r="G389" s="114">
        <f t="shared" si="34"/>
        <v>0</v>
      </c>
      <c r="H389" s="12">
        <v>0.65</v>
      </c>
      <c r="I389" s="3"/>
      <c r="AX389" s="3">
        <v>40848</v>
      </c>
      <c r="AZ389" s="3">
        <f t="shared" si="29"/>
        <v>42583</v>
      </c>
      <c r="BA389" s="13">
        <f t="shared" si="31"/>
        <v>2</v>
      </c>
    </row>
    <row r="390" spans="2:53" ht="15" customHeight="1" thickBot="1">
      <c r="B390" s="116" t="s">
        <v>411</v>
      </c>
      <c r="C390" s="122">
        <v>2011</v>
      </c>
      <c r="D390" s="15">
        <f t="shared" si="30"/>
        <v>25.634000000000004</v>
      </c>
      <c r="E390" s="113">
        <f>SUMIF('Borç Yapılandırma Verileri'!$B$4:$B$856,B390:$B$445,'Borç Yapılandırma Verileri'!$C$4:$C$1098)</f>
        <v>0</v>
      </c>
      <c r="F390" s="121">
        <f t="shared" si="33"/>
        <v>0</v>
      </c>
      <c r="G390" s="114">
        <f t="shared" si="34"/>
        <v>0</v>
      </c>
      <c r="H390" s="12">
        <v>1</v>
      </c>
      <c r="I390" s="3"/>
      <c r="AX390" s="3">
        <v>40878</v>
      </c>
      <c r="AZ390" s="3">
        <f t="shared" si="29"/>
        <v>42583</v>
      </c>
      <c r="BA390" s="13">
        <f t="shared" si="31"/>
        <v>2</v>
      </c>
    </row>
    <row r="391" spans="2:53" ht="15" customHeight="1" thickBot="1">
      <c r="B391" s="115" t="s">
        <v>412</v>
      </c>
      <c r="C391" s="120">
        <v>2012</v>
      </c>
      <c r="D391" s="15">
        <f t="shared" si="30"/>
        <v>24.634000000000004</v>
      </c>
      <c r="E391" s="113">
        <f>SUMIF('Borç Yapılandırma Verileri'!$B$4:$B$856,B391:$B$445,'Borç Yapılandırma Verileri'!$C$4:$C$1098)</f>
        <v>0</v>
      </c>
      <c r="F391" s="121">
        <f t="shared" si="33"/>
        <v>0</v>
      </c>
      <c r="G391" s="114">
        <f t="shared" si="34"/>
        <v>0</v>
      </c>
      <c r="H391" s="12">
        <v>0.38</v>
      </c>
      <c r="I391" s="3"/>
      <c r="AX391" s="3">
        <v>40909</v>
      </c>
      <c r="AZ391" s="3">
        <f aca="true" t="shared" si="35" ref="AZ391:AZ454">$I$3</f>
        <v>42583</v>
      </c>
      <c r="BA391" s="13">
        <f t="shared" si="31"/>
        <v>2</v>
      </c>
    </row>
    <row r="392" spans="2:53" ht="15" customHeight="1" thickBot="1">
      <c r="B392" s="116" t="s">
        <v>413</v>
      </c>
      <c r="C392" s="122">
        <v>2012</v>
      </c>
      <c r="D392" s="15">
        <f aca="true" t="shared" si="36" ref="D392:D446">IF(BA392=2,D393+H392,H392)</f>
        <v>24.254000000000005</v>
      </c>
      <c r="E392" s="113">
        <f>SUMIF('Borç Yapılandırma Verileri'!$B$4:$B$856,B392:$B$445,'Borç Yapılandırma Verileri'!$C$4:$C$1098)</f>
        <v>0</v>
      </c>
      <c r="F392" s="121">
        <f t="shared" si="33"/>
        <v>0</v>
      </c>
      <c r="G392" s="114">
        <f t="shared" si="34"/>
        <v>0</v>
      </c>
      <c r="H392" s="12">
        <v>-0.09</v>
      </c>
      <c r="I392" s="3"/>
      <c r="AX392" s="3">
        <v>40940</v>
      </c>
      <c r="AZ392" s="3">
        <f t="shared" si="35"/>
        <v>42583</v>
      </c>
      <c r="BA392" s="13">
        <f aca="true" t="shared" si="37" ref="BA392:BA455">IF(AX392=AZ392,1,2)</f>
        <v>2</v>
      </c>
    </row>
    <row r="393" spans="2:53" ht="15" customHeight="1" thickBot="1">
      <c r="B393" s="115" t="s">
        <v>414</v>
      </c>
      <c r="C393" s="120">
        <v>2012</v>
      </c>
      <c r="D393" s="15">
        <f t="shared" si="36"/>
        <v>24.344000000000005</v>
      </c>
      <c r="E393" s="113">
        <f>SUMIF('Borç Yapılandırma Verileri'!$B$4:$B$856,B393:$B$445,'Borç Yapılandırma Verileri'!$C$4:$C$1098)</f>
        <v>0</v>
      </c>
      <c r="F393" s="121">
        <f t="shared" si="33"/>
        <v>0</v>
      </c>
      <c r="G393" s="114">
        <f t="shared" si="34"/>
        <v>0</v>
      </c>
      <c r="H393" s="12">
        <v>0.36</v>
      </c>
      <c r="I393" s="3"/>
      <c r="AX393" s="3">
        <v>40969</v>
      </c>
      <c r="AZ393" s="3">
        <f t="shared" si="35"/>
        <v>42583</v>
      </c>
      <c r="BA393" s="13">
        <f t="shared" si="37"/>
        <v>2</v>
      </c>
    </row>
    <row r="394" spans="2:53" ht="15" customHeight="1" thickBot="1">
      <c r="B394" s="116" t="s">
        <v>415</v>
      </c>
      <c r="C394" s="122">
        <v>2012</v>
      </c>
      <c r="D394" s="15">
        <f t="shared" si="36"/>
        <v>23.984000000000005</v>
      </c>
      <c r="E394" s="113">
        <f>SUMIF('Borç Yapılandırma Verileri'!$B$4:$B$856,B394:$B$445,'Borç Yapılandırma Verileri'!$C$4:$C$1098)</f>
        <v>0</v>
      </c>
      <c r="F394" s="121">
        <f t="shared" si="33"/>
        <v>0</v>
      </c>
      <c r="G394" s="114">
        <f t="shared" si="34"/>
        <v>0</v>
      </c>
      <c r="H394" s="12">
        <v>0.08</v>
      </c>
      <c r="I394" s="3"/>
      <c r="AX394" s="3">
        <v>41000</v>
      </c>
      <c r="AZ394" s="3">
        <f t="shared" si="35"/>
        <v>42583</v>
      </c>
      <c r="BA394" s="13">
        <f t="shared" si="37"/>
        <v>2</v>
      </c>
    </row>
    <row r="395" spans="2:53" ht="15" customHeight="1" thickBot="1">
      <c r="B395" s="115" t="s">
        <v>416</v>
      </c>
      <c r="C395" s="120">
        <v>2012</v>
      </c>
      <c r="D395" s="15">
        <f t="shared" si="36"/>
        <v>23.904000000000007</v>
      </c>
      <c r="E395" s="113">
        <f>SUMIF('Borç Yapılandırma Verileri'!$B$4:$B$856,B395:$B$445,'Borç Yapılandırma Verileri'!$C$4:$C$1098)</f>
        <v>0</v>
      </c>
      <c r="F395" s="121">
        <f aca="true" t="shared" si="38" ref="F395:F402">IF(E395&gt;0,E395*D395/100,0)</f>
        <v>0</v>
      </c>
      <c r="G395" s="114">
        <f aca="true" t="shared" si="39" ref="G395:G402">E395+F395</f>
        <v>0</v>
      </c>
      <c r="H395" s="12">
        <v>0.53</v>
      </c>
      <c r="I395" s="3"/>
      <c r="AX395" s="3">
        <v>41030</v>
      </c>
      <c r="AZ395" s="3">
        <f t="shared" si="35"/>
        <v>42583</v>
      </c>
      <c r="BA395" s="13">
        <f t="shared" si="37"/>
        <v>2</v>
      </c>
    </row>
    <row r="396" spans="2:53" ht="15" customHeight="1" thickBot="1">
      <c r="B396" s="116" t="s">
        <v>417</v>
      </c>
      <c r="C396" s="122">
        <v>2012</v>
      </c>
      <c r="D396" s="15">
        <f t="shared" si="36"/>
        <v>23.374000000000006</v>
      </c>
      <c r="E396" s="113">
        <f>SUMIF('Borç Yapılandırma Verileri'!$B$4:$B$856,B396:$B$445,'Borç Yapılandırma Verileri'!$C$4:$C$1098)</f>
        <v>0</v>
      </c>
      <c r="F396" s="121">
        <f t="shared" si="38"/>
        <v>0</v>
      </c>
      <c r="G396" s="114">
        <f t="shared" si="39"/>
        <v>0</v>
      </c>
      <c r="H396" s="12">
        <v>-1.49</v>
      </c>
      <c r="I396" s="3"/>
      <c r="AX396" s="3">
        <v>41061</v>
      </c>
      <c r="AZ396" s="3">
        <f t="shared" si="35"/>
        <v>42583</v>
      </c>
      <c r="BA396" s="13">
        <f t="shared" si="37"/>
        <v>2</v>
      </c>
    </row>
    <row r="397" spans="2:53" ht="15" customHeight="1" thickBot="1">
      <c r="B397" s="115" t="s">
        <v>418</v>
      </c>
      <c r="C397" s="120">
        <v>2012</v>
      </c>
      <c r="D397" s="15">
        <f t="shared" si="36"/>
        <v>24.864000000000004</v>
      </c>
      <c r="E397" s="113">
        <f>SUMIF('Borç Yapılandırma Verileri'!$B$4:$B$856,B397:$B$445,'Borç Yapılandırma Verileri'!$C$4:$C$1098)</f>
        <v>0</v>
      </c>
      <c r="F397" s="121">
        <f t="shared" si="38"/>
        <v>0</v>
      </c>
      <c r="G397" s="114">
        <f t="shared" si="39"/>
        <v>0</v>
      </c>
      <c r="H397" s="12">
        <v>-0.31</v>
      </c>
      <c r="I397" s="3"/>
      <c r="AX397" s="3">
        <v>41091</v>
      </c>
      <c r="AZ397" s="3">
        <f t="shared" si="35"/>
        <v>42583</v>
      </c>
      <c r="BA397" s="13">
        <f t="shared" si="37"/>
        <v>2</v>
      </c>
    </row>
    <row r="398" spans="2:53" ht="15" customHeight="1" thickBot="1">
      <c r="B398" s="116" t="s">
        <v>419</v>
      </c>
      <c r="C398" s="122">
        <v>2012</v>
      </c>
      <c r="D398" s="15">
        <f t="shared" si="36"/>
        <v>25.174000000000003</v>
      </c>
      <c r="E398" s="113">
        <f>SUMIF('Borç Yapılandırma Verileri'!$B$4:$B$856,B398:$B$445,'Borç Yapılandırma Verileri'!$C$4:$C$1098)</f>
        <v>0</v>
      </c>
      <c r="F398" s="121">
        <f t="shared" si="38"/>
        <v>0</v>
      </c>
      <c r="G398" s="114">
        <f t="shared" si="39"/>
        <v>0</v>
      </c>
      <c r="H398" s="12">
        <v>0.26</v>
      </c>
      <c r="I398" s="3"/>
      <c r="AX398" s="3">
        <v>41122</v>
      </c>
      <c r="AZ398" s="3">
        <f t="shared" si="35"/>
        <v>42583</v>
      </c>
      <c r="BA398" s="13">
        <f t="shared" si="37"/>
        <v>2</v>
      </c>
    </row>
    <row r="399" spans="2:53" ht="15" customHeight="1" thickBot="1">
      <c r="B399" s="115" t="s">
        <v>420</v>
      </c>
      <c r="C399" s="120">
        <v>2012</v>
      </c>
      <c r="D399" s="15">
        <f t="shared" si="36"/>
        <v>24.914</v>
      </c>
      <c r="E399" s="113">
        <f>SUMIF('Borç Yapılandırma Verileri'!$B$4:$B$856,B399:$B$445,'Borç Yapılandırma Verileri'!$C$4:$C$1098)</f>
        <v>0</v>
      </c>
      <c r="F399" s="121">
        <f t="shared" si="38"/>
        <v>0</v>
      </c>
      <c r="G399" s="114">
        <f t="shared" si="39"/>
        <v>0</v>
      </c>
      <c r="H399" s="12">
        <v>1.03</v>
      </c>
      <c r="I399" s="3"/>
      <c r="AX399" s="3">
        <v>41153</v>
      </c>
      <c r="AZ399" s="3">
        <f t="shared" si="35"/>
        <v>42583</v>
      </c>
      <c r="BA399" s="13">
        <f t="shared" si="37"/>
        <v>2</v>
      </c>
    </row>
    <row r="400" spans="2:53" ht="15" customHeight="1" thickBot="1">
      <c r="B400" s="116" t="s">
        <v>421</v>
      </c>
      <c r="C400" s="122">
        <v>2012</v>
      </c>
      <c r="D400" s="15">
        <f t="shared" si="36"/>
        <v>23.884</v>
      </c>
      <c r="E400" s="113">
        <f>SUMIF('Borç Yapılandırma Verileri'!$B$4:$B$856,B400:$B$445,'Borç Yapılandırma Verileri'!$C$4:$C$1098)</f>
        <v>0</v>
      </c>
      <c r="F400" s="121">
        <f t="shared" si="38"/>
        <v>0</v>
      </c>
      <c r="G400" s="114">
        <f t="shared" si="39"/>
        <v>0</v>
      </c>
      <c r="H400" s="12">
        <v>0.17</v>
      </c>
      <c r="I400" s="3"/>
      <c r="AX400" s="3">
        <v>41183</v>
      </c>
      <c r="AZ400" s="3">
        <f t="shared" si="35"/>
        <v>42583</v>
      </c>
      <c r="BA400" s="13">
        <f t="shared" si="37"/>
        <v>2</v>
      </c>
    </row>
    <row r="401" spans="2:53" ht="15" customHeight="1" thickBot="1">
      <c r="B401" s="115" t="s">
        <v>422</v>
      </c>
      <c r="C401" s="120">
        <v>2012</v>
      </c>
      <c r="D401" s="15">
        <f t="shared" si="36"/>
        <v>23.714</v>
      </c>
      <c r="E401" s="113">
        <f>SUMIF('Borç Yapılandırma Verileri'!$B$4:$B$856,B401:$B$445,'Borç Yapılandırma Verileri'!$C$4:$C$1098)</f>
        <v>0</v>
      </c>
      <c r="F401" s="121">
        <f t="shared" si="38"/>
        <v>0</v>
      </c>
      <c r="G401" s="114">
        <f t="shared" si="39"/>
        <v>0</v>
      </c>
      <c r="H401" s="12">
        <v>1.66</v>
      </c>
      <c r="I401" s="3"/>
      <c r="AX401" s="3">
        <v>41214</v>
      </c>
      <c r="AZ401" s="3">
        <f t="shared" si="35"/>
        <v>42583</v>
      </c>
      <c r="BA401" s="13">
        <f t="shared" si="37"/>
        <v>2</v>
      </c>
    </row>
    <row r="402" spans="2:53" ht="15" customHeight="1" thickBot="1">
      <c r="B402" s="116" t="s">
        <v>423</v>
      </c>
      <c r="C402" s="122">
        <v>2012</v>
      </c>
      <c r="D402" s="15">
        <f t="shared" si="36"/>
        <v>22.054</v>
      </c>
      <c r="E402" s="113">
        <f>SUMIF('Borç Yapılandırma Verileri'!$B$4:$B$856,B402:$B$445,'Borç Yapılandırma Verileri'!$C$4:$C$1098)</f>
        <v>0</v>
      </c>
      <c r="F402" s="121">
        <f t="shared" si="38"/>
        <v>0</v>
      </c>
      <c r="G402" s="114">
        <f t="shared" si="39"/>
        <v>0</v>
      </c>
      <c r="H402" s="12">
        <v>-0.12</v>
      </c>
      <c r="I402" s="3"/>
      <c r="AX402" s="3">
        <v>41244</v>
      </c>
      <c r="AZ402" s="3">
        <f t="shared" si="35"/>
        <v>42583</v>
      </c>
      <c r="BA402" s="13">
        <f t="shared" si="37"/>
        <v>2</v>
      </c>
    </row>
    <row r="403" spans="2:53" ht="15" customHeight="1" thickBot="1">
      <c r="B403" s="115" t="s">
        <v>424</v>
      </c>
      <c r="C403" s="120">
        <v>2013</v>
      </c>
      <c r="D403" s="15">
        <f t="shared" si="36"/>
        <v>22.174</v>
      </c>
      <c r="E403" s="113">
        <f>SUMIF('Borç Yapılandırma Verileri'!$B$4:$B$856,B403:$B$445,'Borç Yapılandırma Verileri'!$C$4:$C$1098)</f>
        <v>0</v>
      </c>
      <c r="F403" s="121">
        <f aca="true" t="shared" si="40" ref="F403:F456">IF(E403&gt;0,E403*D403/100,0)</f>
        <v>0</v>
      </c>
      <c r="G403" s="114">
        <f aca="true" t="shared" si="41" ref="G403:G456">E403+F403</f>
        <v>0</v>
      </c>
      <c r="H403" s="12">
        <v>-0.18</v>
      </c>
      <c r="I403" s="3"/>
      <c r="AX403" s="3">
        <v>41275</v>
      </c>
      <c r="AZ403" s="3">
        <f t="shared" si="35"/>
        <v>42583</v>
      </c>
      <c r="BA403" s="13">
        <f t="shared" si="37"/>
        <v>2</v>
      </c>
    </row>
    <row r="404" spans="2:53" ht="15" customHeight="1" thickBot="1">
      <c r="B404" s="116" t="s">
        <v>425</v>
      </c>
      <c r="C404" s="120">
        <v>2013</v>
      </c>
      <c r="D404" s="15">
        <f t="shared" si="36"/>
        <v>22.354</v>
      </c>
      <c r="E404" s="113">
        <f>SUMIF('Borç Yapılandırma Verileri'!$B$4:$B$856,B404:$B$445,'Borç Yapılandırma Verileri'!$C$4:$C$1098)</f>
        <v>0</v>
      </c>
      <c r="F404" s="121">
        <f t="shared" si="40"/>
        <v>0</v>
      </c>
      <c r="G404" s="114">
        <f t="shared" si="41"/>
        <v>0</v>
      </c>
      <c r="H404" s="12">
        <v>-0.13</v>
      </c>
      <c r="I404" s="3"/>
      <c r="AX404" s="3">
        <v>41306</v>
      </c>
      <c r="AZ404" s="3">
        <f t="shared" si="35"/>
        <v>42583</v>
      </c>
      <c r="BA404" s="13">
        <f t="shared" si="37"/>
        <v>2</v>
      </c>
    </row>
    <row r="405" spans="2:53" ht="15" customHeight="1" thickBot="1">
      <c r="B405" s="115" t="s">
        <v>426</v>
      </c>
      <c r="C405" s="120">
        <v>2013</v>
      </c>
      <c r="D405" s="15">
        <f t="shared" si="36"/>
        <v>22.483999999999998</v>
      </c>
      <c r="E405" s="113">
        <f>SUMIF('Borç Yapılandırma Verileri'!$B$4:$B$856,B405:$B$445,'Borç Yapılandırma Verileri'!$C$4:$C$1098)</f>
        <v>0</v>
      </c>
      <c r="F405" s="121">
        <f t="shared" si="40"/>
        <v>0</v>
      </c>
      <c r="G405" s="114">
        <f t="shared" si="41"/>
        <v>0</v>
      </c>
      <c r="H405" s="12">
        <v>0.81</v>
      </c>
      <c r="I405" s="3"/>
      <c r="AX405" s="3">
        <v>41334</v>
      </c>
      <c r="AZ405" s="3">
        <f t="shared" si="35"/>
        <v>42583</v>
      </c>
      <c r="BA405" s="13">
        <f t="shared" si="37"/>
        <v>2</v>
      </c>
    </row>
    <row r="406" spans="2:53" ht="15" customHeight="1" thickBot="1">
      <c r="B406" s="116" t="s">
        <v>427</v>
      </c>
      <c r="C406" s="120">
        <v>2013</v>
      </c>
      <c r="D406" s="15">
        <f t="shared" si="36"/>
        <v>21.674</v>
      </c>
      <c r="E406" s="113">
        <f>SUMIF('Borç Yapılandırma Verileri'!$B$4:$B$856,B406:$B$445,'Borç Yapılandırma Verileri'!$C$4:$C$1098)</f>
        <v>0</v>
      </c>
      <c r="F406" s="121">
        <f t="shared" si="40"/>
        <v>0</v>
      </c>
      <c r="G406" s="114">
        <f t="shared" si="41"/>
        <v>0</v>
      </c>
      <c r="H406" s="12">
        <v>-0.51</v>
      </c>
      <c r="I406" s="3"/>
      <c r="AX406" s="3">
        <v>41365</v>
      </c>
      <c r="AZ406" s="3">
        <f t="shared" si="35"/>
        <v>42583</v>
      </c>
      <c r="BA406" s="13">
        <f t="shared" si="37"/>
        <v>2</v>
      </c>
    </row>
    <row r="407" spans="2:53" ht="15" customHeight="1" thickBot="1">
      <c r="B407" s="115" t="s">
        <v>428</v>
      </c>
      <c r="C407" s="120">
        <v>2013</v>
      </c>
      <c r="D407" s="15">
        <f t="shared" si="36"/>
        <v>22.184</v>
      </c>
      <c r="E407" s="113">
        <f>SUMIF('Borç Yapılandırma Verileri'!$B$4:$B$856,B407:$B$445,'Borç Yapılandırma Verileri'!$C$4:$C$1098)</f>
        <v>0</v>
      </c>
      <c r="F407" s="121">
        <f t="shared" si="40"/>
        <v>0</v>
      </c>
      <c r="G407" s="114">
        <f t="shared" si="41"/>
        <v>0</v>
      </c>
      <c r="H407" s="12">
        <v>1</v>
      </c>
      <c r="I407" s="3"/>
      <c r="AX407" s="3">
        <v>41395</v>
      </c>
      <c r="AZ407" s="3">
        <f t="shared" si="35"/>
        <v>42583</v>
      </c>
      <c r="BA407" s="13">
        <f t="shared" si="37"/>
        <v>2</v>
      </c>
    </row>
    <row r="408" spans="2:53" ht="15" customHeight="1" thickBot="1">
      <c r="B408" s="116" t="s">
        <v>429</v>
      </c>
      <c r="C408" s="120">
        <v>2013</v>
      </c>
      <c r="D408" s="15">
        <f t="shared" si="36"/>
        <v>21.184</v>
      </c>
      <c r="E408" s="113">
        <f>SUMIF('Borç Yapılandırma Verileri'!$B$4:$B$856,B408:$B$445,'Borç Yapılandırma Verileri'!$C$4:$C$1098)</f>
        <v>0</v>
      </c>
      <c r="F408" s="121">
        <f t="shared" si="40"/>
        <v>0</v>
      </c>
      <c r="G408" s="114">
        <f t="shared" si="41"/>
        <v>0</v>
      </c>
      <c r="H408" s="12">
        <v>1.46</v>
      </c>
      <c r="I408" s="3"/>
      <c r="AX408" s="3">
        <v>41426</v>
      </c>
      <c r="AZ408" s="3">
        <f t="shared" si="35"/>
        <v>42583</v>
      </c>
      <c r="BA408" s="13">
        <f t="shared" si="37"/>
        <v>2</v>
      </c>
    </row>
    <row r="409" spans="2:53" ht="15" customHeight="1" thickBot="1">
      <c r="B409" s="115" t="s">
        <v>430</v>
      </c>
      <c r="C409" s="120">
        <v>2013</v>
      </c>
      <c r="D409" s="15">
        <f t="shared" si="36"/>
        <v>19.724</v>
      </c>
      <c r="E409" s="113">
        <f>SUMIF('Borç Yapılandırma Verileri'!$B$4:$B$856,B409:$B$445,'Borç Yapılandırma Verileri'!$C$4:$C$1098)</f>
        <v>0</v>
      </c>
      <c r="F409" s="121">
        <f t="shared" si="40"/>
        <v>0</v>
      </c>
      <c r="G409" s="114">
        <f t="shared" si="41"/>
        <v>0</v>
      </c>
      <c r="H409" s="12">
        <v>0.99</v>
      </c>
      <c r="I409" s="3"/>
      <c r="AX409" s="3">
        <v>41456</v>
      </c>
      <c r="AZ409" s="3">
        <f t="shared" si="35"/>
        <v>42583</v>
      </c>
      <c r="BA409" s="13">
        <f t="shared" si="37"/>
        <v>2</v>
      </c>
    </row>
    <row r="410" spans="2:53" ht="15" customHeight="1" thickBot="1">
      <c r="B410" s="116" t="s">
        <v>431</v>
      </c>
      <c r="C410" s="120">
        <v>2013</v>
      </c>
      <c r="D410" s="15">
        <f t="shared" si="36"/>
        <v>18.734</v>
      </c>
      <c r="E410" s="113">
        <f>SUMIF('Borç Yapılandırma Verileri'!$B$4:$B$856,B410:$B$445,'Borç Yapılandırma Verileri'!$C$4:$C$1098)</f>
        <v>0</v>
      </c>
      <c r="F410" s="121">
        <f t="shared" si="40"/>
        <v>0</v>
      </c>
      <c r="G410" s="114">
        <f t="shared" si="41"/>
        <v>0</v>
      </c>
      <c r="H410" s="12">
        <v>0.04</v>
      </c>
      <c r="I410" s="3"/>
      <c r="AX410" s="3">
        <v>41487</v>
      </c>
      <c r="AZ410" s="3">
        <f t="shared" si="35"/>
        <v>42583</v>
      </c>
      <c r="BA410" s="13">
        <f t="shared" si="37"/>
        <v>2</v>
      </c>
    </row>
    <row r="411" spans="2:53" ht="15" customHeight="1" thickBot="1">
      <c r="B411" s="115" t="s">
        <v>432</v>
      </c>
      <c r="C411" s="120">
        <v>2013</v>
      </c>
      <c r="D411" s="15">
        <f t="shared" si="36"/>
        <v>18.694000000000003</v>
      </c>
      <c r="E411" s="113">
        <f>SUMIF('Borç Yapılandırma Verileri'!$B$4:$B$856,B411:$B$445,'Borç Yapılandırma Verileri'!$C$4:$C$1098)</f>
        <v>0</v>
      </c>
      <c r="F411" s="121">
        <f t="shared" si="40"/>
        <v>0</v>
      </c>
      <c r="G411" s="114">
        <f t="shared" si="41"/>
        <v>0</v>
      </c>
      <c r="H411" s="12">
        <v>0.88</v>
      </c>
      <c r="I411" s="3"/>
      <c r="AX411" s="3">
        <v>41518</v>
      </c>
      <c r="AZ411" s="3">
        <f t="shared" si="35"/>
        <v>42583</v>
      </c>
      <c r="BA411" s="13">
        <f t="shared" si="37"/>
        <v>2</v>
      </c>
    </row>
    <row r="412" spans="2:53" ht="15" customHeight="1" thickBot="1">
      <c r="B412" s="116" t="s">
        <v>433</v>
      </c>
      <c r="C412" s="120">
        <v>2013</v>
      </c>
      <c r="D412" s="15">
        <f t="shared" si="36"/>
        <v>17.814000000000004</v>
      </c>
      <c r="E412" s="113">
        <f>SUMIF('Borç Yapılandırma Verileri'!$B$4:$B$856,B412:$B$445,'Borç Yapılandırma Verileri'!$C$4:$C$1098)</f>
        <v>0</v>
      </c>
      <c r="F412" s="121">
        <f t="shared" si="40"/>
        <v>0</v>
      </c>
      <c r="G412" s="114">
        <f t="shared" si="41"/>
        <v>0</v>
      </c>
      <c r="H412" s="12">
        <v>0.69</v>
      </c>
      <c r="I412" s="3"/>
      <c r="AX412" s="3">
        <v>41548</v>
      </c>
      <c r="AZ412" s="3">
        <f t="shared" si="35"/>
        <v>42583</v>
      </c>
      <c r="BA412" s="13">
        <f t="shared" si="37"/>
        <v>2</v>
      </c>
    </row>
    <row r="413" spans="2:53" ht="15" customHeight="1" thickBot="1">
      <c r="B413" s="115" t="s">
        <v>434</v>
      </c>
      <c r="C413" s="120">
        <v>2013</v>
      </c>
      <c r="D413" s="15">
        <f t="shared" si="36"/>
        <v>17.124000000000002</v>
      </c>
      <c r="E413" s="113">
        <f>SUMIF('Borç Yapılandırma Verileri'!$B$4:$B$856,B413:$B$445,'Borç Yapılandırma Verileri'!$C$4:$C$1098)</f>
        <v>0</v>
      </c>
      <c r="F413" s="121">
        <f t="shared" si="40"/>
        <v>0</v>
      </c>
      <c r="G413" s="114">
        <f t="shared" si="41"/>
        <v>0</v>
      </c>
      <c r="H413" s="12">
        <v>0.62</v>
      </c>
      <c r="I413" s="3"/>
      <c r="AX413" s="3">
        <v>41579</v>
      </c>
      <c r="AZ413" s="3">
        <f t="shared" si="35"/>
        <v>42583</v>
      </c>
      <c r="BA413" s="13">
        <f t="shared" si="37"/>
        <v>2</v>
      </c>
    </row>
    <row r="414" spans="2:53" ht="15" customHeight="1" thickBot="1">
      <c r="B414" s="116" t="s">
        <v>435</v>
      </c>
      <c r="C414" s="120">
        <v>2013</v>
      </c>
      <c r="D414" s="15">
        <f t="shared" si="36"/>
        <v>16.504</v>
      </c>
      <c r="E414" s="113">
        <f>SUMIF('Borç Yapılandırma Verileri'!$B$4:$B$856,B414:$B$445,'Borç Yapılandırma Verileri'!$C$4:$C$1098)</f>
        <v>0</v>
      </c>
      <c r="F414" s="121">
        <f t="shared" si="40"/>
        <v>0</v>
      </c>
      <c r="G414" s="114">
        <f t="shared" si="41"/>
        <v>0</v>
      </c>
      <c r="H414" s="12">
        <v>1.11</v>
      </c>
      <c r="I414" s="3"/>
      <c r="AX414" s="3">
        <v>41609</v>
      </c>
      <c r="AZ414" s="3">
        <f t="shared" si="35"/>
        <v>42583</v>
      </c>
      <c r="BA414" s="13">
        <f t="shared" si="37"/>
        <v>2</v>
      </c>
    </row>
    <row r="415" spans="2:53" ht="15" customHeight="1" thickBot="1">
      <c r="B415" s="115" t="s">
        <v>436</v>
      </c>
      <c r="C415" s="120">
        <v>2014</v>
      </c>
      <c r="D415" s="15">
        <f t="shared" si="36"/>
        <v>15.394000000000002</v>
      </c>
      <c r="E415" s="113">
        <f>SUMIF('Borç Yapılandırma Verileri'!$B$4:$B$856,B415:$B$445,'Borç Yapılandırma Verileri'!$C$4:$C$1098)</f>
        <v>0</v>
      </c>
      <c r="F415" s="121">
        <f t="shared" si="40"/>
        <v>0</v>
      </c>
      <c r="G415" s="114">
        <f t="shared" si="41"/>
        <v>0</v>
      </c>
      <c r="H415" s="12">
        <v>3.32</v>
      </c>
      <c r="I415" s="3"/>
      <c r="AX415" s="3">
        <v>41640</v>
      </c>
      <c r="AZ415" s="3">
        <f t="shared" si="35"/>
        <v>42583</v>
      </c>
      <c r="BA415" s="13">
        <f t="shared" si="37"/>
        <v>2</v>
      </c>
    </row>
    <row r="416" spans="2:53" ht="15" customHeight="1" thickBot="1">
      <c r="B416" s="116" t="s">
        <v>437</v>
      </c>
      <c r="C416" s="120">
        <v>2014</v>
      </c>
      <c r="D416" s="15">
        <f t="shared" si="36"/>
        <v>12.074000000000002</v>
      </c>
      <c r="E416" s="113">
        <f>SUMIF('Borç Yapılandırma Verileri'!$B$4:$B$856,B416:$B$445,'Borç Yapılandırma Verileri'!$C$4:$C$1098)</f>
        <v>0</v>
      </c>
      <c r="F416" s="121">
        <f t="shared" si="40"/>
        <v>0</v>
      </c>
      <c r="G416" s="114">
        <f t="shared" si="41"/>
        <v>0</v>
      </c>
      <c r="H416" s="12">
        <v>1.38</v>
      </c>
      <c r="I416" s="3"/>
      <c r="AX416" s="3">
        <v>41671</v>
      </c>
      <c r="AZ416" s="3">
        <f t="shared" si="35"/>
        <v>42583</v>
      </c>
      <c r="BA416" s="13">
        <f t="shared" si="37"/>
        <v>2</v>
      </c>
    </row>
    <row r="417" spans="2:53" ht="15" customHeight="1" thickBot="1">
      <c r="B417" s="115" t="s">
        <v>438</v>
      </c>
      <c r="C417" s="120">
        <v>2014</v>
      </c>
      <c r="D417" s="15">
        <f t="shared" si="36"/>
        <v>10.694</v>
      </c>
      <c r="E417" s="113">
        <f>SUMIF('Borç Yapılandırma Verileri'!$B$4:$B$856,B417:$B$445,'Borç Yapılandırma Verileri'!$C$4:$C$1098)</f>
        <v>0</v>
      </c>
      <c r="F417" s="121">
        <f t="shared" si="40"/>
        <v>0</v>
      </c>
      <c r="G417" s="114">
        <f t="shared" si="41"/>
        <v>0</v>
      </c>
      <c r="H417" s="12">
        <v>0.74</v>
      </c>
      <c r="I417" s="3"/>
      <c r="AX417" s="3">
        <v>41699</v>
      </c>
      <c r="AZ417" s="3">
        <f t="shared" si="35"/>
        <v>42583</v>
      </c>
      <c r="BA417" s="13">
        <f t="shared" si="37"/>
        <v>2</v>
      </c>
    </row>
    <row r="418" spans="2:53" ht="15" customHeight="1" thickBot="1">
      <c r="B418" s="116" t="s">
        <v>439</v>
      </c>
      <c r="C418" s="120">
        <v>2014</v>
      </c>
      <c r="D418" s="15">
        <f t="shared" si="36"/>
        <v>9.954</v>
      </c>
      <c r="E418" s="113">
        <f>SUMIF('Borç Yapılandırma Verileri'!$B$4:$B$856,B418:$B$445,'Borç Yapılandırma Verileri'!$C$4:$C$1098)</f>
        <v>0</v>
      </c>
      <c r="F418" s="121">
        <f t="shared" si="40"/>
        <v>0</v>
      </c>
      <c r="G418" s="114">
        <f t="shared" si="41"/>
        <v>0</v>
      </c>
      <c r="H418" s="12">
        <v>0.09</v>
      </c>
      <c r="I418" s="3"/>
      <c r="AX418" s="3">
        <v>41730</v>
      </c>
      <c r="AZ418" s="3">
        <f t="shared" si="35"/>
        <v>42583</v>
      </c>
      <c r="BA418" s="13">
        <f t="shared" si="37"/>
        <v>2</v>
      </c>
    </row>
    <row r="419" spans="2:53" ht="15" customHeight="1" thickBot="1">
      <c r="B419" s="115" t="s">
        <v>440</v>
      </c>
      <c r="C419" s="120">
        <v>2014</v>
      </c>
      <c r="D419" s="15">
        <f t="shared" si="36"/>
        <v>9.864</v>
      </c>
      <c r="E419" s="113">
        <f>SUMIF('Borç Yapılandırma Verileri'!$B$4:$B$856,B419:$B$445,'Borç Yapılandırma Verileri'!$C$4:$C$1098)</f>
        <v>0</v>
      </c>
      <c r="F419" s="121">
        <f t="shared" si="40"/>
        <v>0</v>
      </c>
      <c r="G419" s="114">
        <f t="shared" si="41"/>
        <v>0</v>
      </c>
      <c r="H419" s="12">
        <v>-0.52</v>
      </c>
      <c r="I419" s="3"/>
      <c r="AX419" s="3">
        <v>41760</v>
      </c>
      <c r="AZ419" s="3">
        <f t="shared" si="35"/>
        <v>42583</v>
      </c>
      <c r="BA419" s="13">
        <f t="shared" si="37"/>
        <v>2</v>
      </c>
    </row>
    <row r="420" spans="2:53" ht="15" customHeight="1" thickBot="1">
      <c r="B420" s="115" t="s">
        <v>441</v>
      </c>
      <c r="C420" s="120">
        <v>2014</v>
      </c>
      <c r="D420" s="15">
        <f t="shared" si="36"/>
        <v>10.384</v>
      </c>
      <c r="E420" s="113">
        <f>SUMIF('Borç Yapılandırma Verileri'!$B$4:$B$856,B420:$B$445,'Borç Yapılandırma Verileri'!$C$4:$C$1098)</f>
        <v>0</v>
      </c>
      <c r="F420" s="121">
        <f t="shared" si="40"/>
        <v>0</v>
      </c>
      <c r="G420" s="114">
        <f t="shared" si="41"/>
        <v>0</v>
      </c>
      <c r="H420" s="12">
        <v>0.06</v>
      </c>
      <c r="I420" s="3"/>
      <c r="AX420" s="3">
        <v>41791</v>
      </c>
      <c r="AZ420" s="3">
        <f t="shared" si="35"/>
        <v>42583</v>
      </c>
      <c r="BA420" s="13">
        <f t="shared" si="37"/>
        <v>2</v>
      </c>
    </row>
    <row r="421" spans="2:53" ht="15" customHeight="1" thickBot="1">
      <c r="B421" s="115" t="s">
        <v>442</v>
      </c>
      <c r="C421" s="120">
        <v>2014</v>
      </c>
      <c r="D421" s="15">
        <f t="shared" si="36"/>
        <v>10.324</v>
      </c>
      <c r="E421" s="113">
        <f>SUMIF('Borç Yapılandırma Verileri'!$B$4:$B$856,B421:$B$445,'Borç Yapılandırma Verileri'!$C$4:$C$1098)</f>
        <v>0</v>
      </c>
      <c r="F421" s="121">
        <f t="shared" si="40"/>
        <v>0</v>
      </c>
      <c r="G421" s="114">
        <f t="shared" si="41"/>
        <v>0</v>
      </c>
      <c r="H421" s="12">
        <v>0.73</v>
      </c>
      <c r="I421" s="3"/>
      <c r="AX421" s="3">
        <v>41821</v>
      </c>
      <c r="AZ421" s="3">
        <f t="shared" si="35"/>
        <v>42583</v>
      </c>
      <c r="BA421" s="13">
        <f t="shared" si="37"/>
        <v>2</v>
      </c>
    </row>
    <row r="422" spans="2:53" ht="15" customHeight="1" thickBot="1">
      <c r="B422" s="115" t="s">
        <v>443</v>
      </c>
      <c r="C422" s="120">
        <v>2014</v>
      </c>
      <c r="D422" s="15">
        <f t="shared" si="36"/>
        <v>9.594</v>
      </c>
      <c r="E422" s="113">
        <f>SUMIF('Borç Yapılandırma Verileri'!$B$4:$B$856,B422:$B$445,'Borç Yapılandırma Verileri'!$C$4:$C$1098)</f>
        <v>0</v>
      </c>
      <c r="F422" s="121">
        <f t="shared" si="40"/>
        <v>0</v>
      </c>
      <c r="G422" s="114">
        <f t="shared" si="41"/>
        <v>0</v>
      </c>
      <c r="H422" s="12">
        <v>0.42</v>
      </c>
      <c r="I422" s="3"/>
      <c r="AX422" s="3">
        <v>41852</v>
      </c>
      <c r="AZ422" s="3">
        <f t="shared" si="35"/>
        <v>42583</v>
      </c>
      <c r="BA422" s="13">
        <f t="shared" si="37"/>
        <v>2</v>
      </c>
    </row>
    <row r="423" spans="2:53" ht="15" customHeight="1" thickBot="1">
      <c r="B423" s="115" t="s">
        <v>444</v>
      </c>
      <c r="C423" s="120">
        <v>2014</v>
      </c>
      <c r="D423" s="15">
        <f t="shared" si="36"/>
        <v>9.174</v>
      </c>
      <c r="E423" s="113">
        <f>SUMIF('Borç Yapılandırma Verileri'!$B$4:$B$856,B423:$B$445,'Borç Yapılandırma Verileri'!$C$4:$C$1098)</f>
        <v>0</v>
      </c>
      <c r="F423" s="121">
        <f t="shared" si="40"/>
        <v>0</v>
      </c>
      <c r="G423" s="114">
        <f t="shared" si="41"/>
        <v>0</v>
      </c>
      <c r="H423" s="12">
        <v>0.85</v>
      </c>
      <c r="AX423" s="3">
        <v>41883</v>
      </c>
      <c r="AZ423" s="3">
        <f t="shared" si="35"/>
        <v>42583</v>
      </c>
      <c r="BA423" s="13">
        <f t="shared" si="37"/>
        <v>2</v>
      </c>
    </row>
    <row r="424" spans="2:53" ht="15" customHeight="1" thickBot="1">
      <c r="B424" s="115" t="s">
        <v>445</v>
      </c>
      <c r="C424" s="120">
        <v>2014</v>
      </c>
      <c r="D424" s="15">
        <f t="shared" si="36"/>
        <v>8.324</v>
      </c>
      <c r="E424" s="113">
        <f>SUMIF('Borç Yapılandırma Verileri'!$B$4:$B$856,B424:$B$445,'Borç Yapılandırma Verileri'!$C$4:$C$1098)</f>
        <v>0</v>
      </c>
      <c r="F424" s="121">
        <f t="shared" si="40"/>
        <v>0</v>
      </c>
      <c r="G424" s="114">
        <f t="shared" si="41"/>
        <v>0</v>
      </c>
      <c r="H424" s="12">
        <v>0.92</v>
      </c>
      <c r="AX424" s="3">
        <v>41913</v>
      </c>
      <c r="AZ424" s="3">
        <f t="shared" si="35"/>
        <v>42583</v>
      </c>
      <c r="BA424" s="13">
        <f t="shared" si="37"/>
        <v>2</v>
      </c>
    </row>
    <row r="425" spans="2:53" ht="15" customHeight="1" thickBot="1">
      <c r="B425" s="115" t="s">
        <v>446</v>
      </c>
      <c r="C425" s="120">
        <v>2014</v>
      </c>
      <c r="D425" s="15">
        <f t="shared" si="36"/>
        <v>7.403999999999999</v>
      </c>
      <c r="E425" s="113">
        <f>SUMIF('Borç Yapılandırma Verileri'!$B$4:$B$856,B425:$B$445,'Borç Yapılandırma Verileri'!$C$4:$C$1098)</f>
        <v>0</v>
      </c>
      <c r="F425" s="121">
        <f t="shared" si="40"/>
        <v>0</v>
      </c>
      <c r="G425" s="114">
        <f t="shared" si="41"/>
        <v>0</v>
      </c>
      <c r="H425" s="12">
        <v>-0.97</v>
      </c>
      <c r="AX425" s="3">
        <v>41944</v>
      </c>
      <c r="AZ425" s="3">
        <f t="shared" si="35"/>
        <v>42583</v>
      </c>
      <c r="BA425" s="13">
        <f t="shared" si="37"/>
        <v>2</v>
      </c>
    </row>
    <row r="426" spans="2:53" ht="15" customHeight="1" thickBot="1">
      <c r="B426" s="115" t="s">
        <v>447</v>
      </c>
      <c r="C426" s="120">
        <v>2014</v>
      </c>
      <c r="D426" s="15">
        <f t="shared" si="36"/>
        <v>8.373999999999999</v>
      </c>
      <c r="E426" s="113">
        <f>SUMIF('Borç Yapılandırma Verileri'!$B$4:$B$856,B426:$B$445,'Borç Yapılandırma Verileri'!$C$4:$C$1098)</f>
        <v>0</v>
      </c>
      <c r="F426" s="121">
        <f t="shared" si="40"/>
        <v>0</v>
      </c>
      <c r="G426" s="114">
        <f t="shared" si="41"/>
        <v>0</v>
      </c>
      <c r="H426" s="12">
        <v>-0.76</v>
      </c>
      <c r="AX426" s="3">
        <v>41974</v>
      </c>
      <c r="AZ426" s="3">
        <f t="shared" si="35"/>
        <v>42583</v>
      </c>
      <c r="BA426" s="13">
        <f t="shared" si="37"/>
        <v>2</v>
      </c>
    </row>
    <row r="427" spans="2:53" ht="15" customHeight="1" thickBot="1">
      <c r="B427" s="115" t="s">
        <v>448</v>
      </c>
      <c r="C427" s="120">
        <v>2015</v>
      </c>
      <c r="D427" s="15">
        <f t="shared" si="36"/>
        <v>9.133999999999999</v>
      </c>
      <c r="E427" s="113">
        <f>SUMIF('Borç Yapılandırma Verileri'!$B$4:$B$856,B427:$B$445,'Borç Yapılandırma Verileri'!$C$4:$C$1098)</f>
        <v>0</v>
      </c>
      <c r="F427" s="121">
        <f t="shared" si="40"/>
        <v>0</v>
      </c>
      <c r="G427" s="114">
        <f t="shared" si="41"/>
        <v>0</v>
      </c>
      <c r="H427" s="12">
        <v>0.33</v>
      </c>
      <c r="AX427" s="3">
        <v>42005</v>
      </c>
      <c r="AZ427" s="3">
        <f t="shared" si="35"/>
        <v>42583</v>
      </c>
      <c r="BA427" s="13">
        <f t="shared" si="37"/>
        <v>2</v>
      </c>
    </row>
    <row r="428" spans="2:53" ht="15" customHeight="1" thickBot="1">
      <c r="B428" s="115" t="s">
        <v>449</v>
      </c>
      <c r="C428" s="120">
        <v>2015</v>
      </c>
      <c r="D428" s="15">
        <f t="shared" si="36"/>
        <v>8.803999999999998</v>
      </c>
      <c r="E428" s="113">
        <f>SUMIF('Borç Yapılandırma Verileri'!$B$4:$B$856,B428:$B$445,'Borç Yapılandırma Verileri'!$C$4:$C$1098)</f>
        <v>0</v>
      </c>
      <c r="F428" s="121">
        <f t="shared" si="40"/>
        <v>0</v>
      </c>
      <c r="G428" s="114">
        <f t="shared" si="41"/>
        <v>0</v>
      </c>
      <c r="H428" s="12">
        <v>1.2</v>
      </c>
      <c r="AX428" s="3">
        <v>42036</v>
      </c>
      <c r="AZ428" s="3">
        <f t="shared" si="35"/>
        <v>42583</v>
      </c>
      <c r="BA428" s="13">
        <f t="shared" si="37"/>
        <v>2</v>
      </c>
    </row>
    <row r="429" spans="2:53" ht="15" customHeight="1" thickBot="1">
      <c r="B429" s="115" t="s">
        <v>450</v>
      </c>
      <c r="C429" s="120">
        <v>2015</v>
      </c>
      <c r="D429" s="15">
        <f t="shared" si="36"/>
        <v>7.603999999999999</v>
      </c>
      <c r="E429" s="113">
        <f>SUMIF('Borç Yapılandırma Verileri'!$B$4:$B$856,B429:$B$445,'Borç Yapılandırma Verileri'!$C$4:$C$1098)</f>
        <v>0</v>
      </c>
      <c r="F429" s="121">
        <f t="shared" si="40"/>
        <v>0</v>
      </c>
      <c r="G429" s="114">
        <f t="shared" si="41"/>
        <v>0</v>
      </c>
      <c r="H429" s="12">
        <v>1.05</v>
      </c>
      <c r="AX429" s="3">
        <v>42064</v>
      </c>
      <c r="AZ429" s="3">
        <f t="shared" si="35"/>
        <v>42583</v>
      </c>
      <c r="BA429" s="13">
        <f t="shared" si="37"/>
        <v>2</v>
      </c>
    </row>
    <row r="430" spans="2:53" ht="15" customHeight="1" thickBot="1">
      <c r="B430" s="115" t="s">
        <v>451</v>
      </c>
      <c r="C430" s="120">
        <v>2015</v>
      </c>
      <c r="D430" s="15">
        <f t="shared" si="36"/>
        <v>6.553999999999999</v>
      </c>
      <c r="E430" s="113">
        <f>SUMIF('Borç Yapılandırma Verileri'!$B$4:$B$856,B430:$B$445,'Borç Yapılandırma Verileri'!$C$4:$C$1098)</f>
        <v>0</v>
      </c>
      <c r="F430" s="121">
        <f t="shared" si="40"/>
        <v>0</v>
      </c>
      <c r="G430" s="114">
        <f t="shared" si="41"/>
        <v>0</v>
      </c>
      <c r="H430" s="12">
        <v>1.43</v>
      </c>
      <c r="AX430" s="3">
        <v>42095</v>
      </c>
      <c r="AZ430" s="3">
        <f t="shared" si="35"/>
        <v>42583</v>
      </c>
      <c r="BA430" s="13">
        <f t="shared" si="37"/>
        <v>2</v>
      </c>
    </row>
    <row r="431" spans="2:53" ht="15" customHeight="1" thickBot="1">
      <c r="B431" s="115" t="s">
        <v>452</v>
      </c>
      <c r="C431" s="120">
        <v>2015</v>
      </c>
      <c r="D431" s="15">
        <f t="shared" si="36"/>
        <v>5.124</v>
      </c>
      <c r="E431" s="113">
        <f>SUMIF('Borç Yapılandırma Verileri'!$B$4:$B$856,B431:$B$445,'Borç Yapılandırma Verileri'!$C$4:$C$1098)</f>
        <v>0</v>
      </c>
      <c r="F431" s="121">
        <f t="shared" si="40"/>
        <v>0</v>
      </c>
      <c r="G431" s="114">
        <f t="shared" si="41"/>
        <v>0</v>
      </c>
      <c r="H431" s="12">
        <v>1.11</v>
      </c>
      <c r="AX431" s="3">
        <v>42125</v>
      </c>
      <c r="AZ431" s="3">
        <f t="shared" si="35"/>
        <v>42583</v>
      </c>
      <c r="BA431" s="13">
        <f t="shared" si="37"/>
        <v>2</v>
      </c>
    </row>
    <row r="432" spans="2:53" ht="15" customHeight="1" thickBot="1">
      <c r="B432" s="115" t="s">
        <v>453</v>
      </c>
      <c r="C432" s="120">
        <v>2015</v>
      </c>
      <c r="D432" s="15">
        <f t="shared" si="36"/>
        <v>4.013999999999999</v>
      </c>
      <c r="E432" s="113">
        <f>SUMIF('Borç Yapılandırma Verileri'!$B$4:$B$856,B432:$B$445,'Borç Yapılandırma Verileri'!$C$4:$C$1098)</f>
        <v>0</v>
      </c>
      <c r="F432" s="121">
        <f t="shared" si="40"/>
        <v>0</v>
      </c>
      <c r="G432" s="114">
        <f t="shared" si="41"/>
        <v>0</v>
      </c>
      <c r="H432" s="12">
        <v>0.25</v>
      </c>
      <c r="AX432" s="3">
        <v>42156</v>
      </c>
      <c r="AZ432" s="3">
        <f t="shared" si="35"/>
        <v>42583</v>
      </c>
      <c r="BA432" s="13">
        <f t="shared" si="37"/>
        <v>2</v>
      </c>
    </row>
    <row r="433" spans="2:53" ht="15" customHeight="1" thickBot="1">
      <c r="B433" s="115" t="s">
        <v>454</v>
      </c>
      <c r="C433" s="120">
        <v>2015</v>
      </c>
      <c r="D433" s="15">
        <f t="shared" si="36"/>
        <v>3.764</v>
      </c>
      <c r="E433" s="113">
        <f>SUMIF('Borç Yapılandırma Verileri'!$B$4:$B$856,B433:$B$445,'Borç Yapılandırma Verileri'!$C$4:$C$1098)</f>
        <v>0</v>
      </c>
      <c r="F433" s="121">
        <f t="shared" si="40"/>
        <v>0</v>
      </c>
      <c r="G433" s="114">
        <f t="shared" si="41"/>
        <v>0</v>
      </c>
      <c r="H433" s="12">
        <v>-0.32</v>
      </c>
      <c r="AX433" s="3">
        <v>42186</v>
      </c>
      <c r="AZ433" s="3">
        <f t="shared" si="35"/>
        <v>42583</v>
      </c>
      <c r="BA433" s="13">
        <f t="shared" si="37"/>
        <v>2</v>
      </c>
    </row>
    <row r="434" spans="2:53" ht="15" customHeight="1" thickBot="1">
      <c r="B434" s="115" t="s">
        <v>455</v>
      </c>
      <c r="C434" s="120">
        <v>2015</v>
      </c>
      <c r="D434" s="15">
        <f t="shared" si="36"/>
        <v>4.084</v>
      </c>
      <c r="E434" s="113">
        <f>SUMIF('Borç Yapılandırma Verileri'!$B$4:$B$856,B434:$B$445,'Borç Yapılandırma Verileri'!$C$4:$C$1098)</f>
        <v>0</v>
      </c>
      <c r="F434" s="121">
        <f t="shared" si="40"/>
        <v>0</v>
      </c>
      <c r="G434" s="114">
        <f t="shared" si="41"/>
        <v>0</v>
      </c>
      <c r="H434" s="12">
        <v>0.98</v>
      </c>
      <c r="AX434" s="3">
        <v>42217</v>
      </c>
      <c r="AZ434" s="3">
        <f t="shared" si="35"/>
        <v>42583</v>
      </c>
      <c r="BA434" s="13">
        <f t="shared" si="37"/>
        <v>2</v>
      </c>
    </row>
    <row r="435" spans="2:53" ht="15" customHeight="1" thickBot="1">
      <c r="B435" s="115" t="s">
        <v>456</v>
      </c>
      <c r="C435" s="120">
        <v>2015</v>
      </c>
      <c r="D435" s="15">
        <f t="shared" si="36"/>
        <v>3.104</v>
      </c>
      <c r="E435" s="113">
        <f>SUMIF('Borç Yapılandırma Verileri'!$B$4:$B$856,B435:$B$445,'Borç Yapılandırma Verileri'!$C$4:$C$1098)</f>
        <v>0</v>
      </c>
      <c r="F435" s="121">
        <f t="shared" si="40"/>
        <v>0</v>
      </c>
      <c r="G435" s="114">
        <f t="shared" si="41"/>
        <v>0</v>
      </c>
      <c r="H435" s="12">
        <v>1.53</v>
      </c>
      <c r="AX435" s="3">
        <v>42248</v>
      </c>
      <c r="AZ435" s="3">
        <f t="shared" si="35"/>
        <v>42583</v>
      </c>
      <c r="BA435" s="13">
        <f t="shared" si="37"/>
        <v>2</v>
      </c>
    </row>
    <row r="436" spans="2:53" ht="15" customHeight="1" thickBot="1">
      <c r="B436" s="115" t="s">
        <v>457</v>
      </c>
      <c r="C436" s="120">
        <v>2015</v>
      </c>
      <c r="D436" s="15">
        <f t="shared" si="36"/>
        <v>1.574</v>
      </c>
      <c r="E436" s="113">
        <f>SUMIF('Borç Yapılandırma Verileri'!$B$4:$B$856,B436:$B$445,'Borç Yapılandırma Verileri'!$C$4:$C$1098)</f>
        <v>0</v>
      </c>
      <c r="F436" s="121">
        <f t="shared" si="40"/>
        <v>0</v>
      </c>
      <c r="G436" s="114">
        <f t="shared" si="41"/>
        <v>0</v>
      </c>
      <c r="H436" s="12">
        <v>-0.2</v>
      </c>
      <c r="AX436" s="3">
        <v>42278</v>
      </c>
      <c r="AZ436" s="3">
        <f t="shared" si="35"/>
        <v>42583</v>
      </c>
      <c r="BA436" s="13">
        <f t="shared" si="37"/>
        <v>2</v>
      </c>
    </row>
    <row r="437" spans="2:53" ht="15" customHeight="1" thickBot="1">
      <c r="B437" s="115" t="s">
        <v>458</v>
      </c>
      <c r="C437" s="120">
        <v>2015</v>
      </c>
      <c r="D437" s="15">
        <f t="shared" si="36"/>
        <v>1.774</v>
      </c>
      <c r="E437" s="113">
        <f>SUMIF('Borç Yapılandırma Verileri'!$B$4:$B$856,B437:$B$445,'Borç Yapılandırma Verileri'!$C$4:$C$1098)</f>
        <v>0</v>
      </c>
      <c r="F437" s="121">
        <f t="shared" si="40"/>
        <v>0</v>
      </c>
      <c r="G437" s="114">
        <f t="shared" si="41"/>
        <v>0</v>
      </c>
      <c r="H437" s="12">
        <v>-1.42</v>
      </c>
      <c r="AX437" s="3">
        <v>42309</v>
      </c>
      <c r="AZ437" s="3">
        <f t="shared" si="35"/>
        <v>42583</v>
      </c>
      <c r="BA437" s="13">
        <f t="shared" si="37"/>
        <v>2</v>
      </c>
    </row>
    <row r="438" spans="2:53" ht="15" customHeight="1" thickBot="1">
      <c r="B438" s="115" t="s">
        <v>459</v>
      </c>
      <c r="C438" s="120">
        <v>2015</v>
      </c>
      <c r="D438" s="15">
        <f t="shared" si="36"/>
        <v>3.194</v>
      </c>
      <c r="E438" s="113">
        <f>SUMIF('Borç Yapılandırma Verileri'!$B$4:$B$856,B438:$B$445,'Borç Yapılandırma Verileri'!$C$4:$C$1098)</f>
        <v>0</v>
      </c>
      <c r="F438" s="121">
        <f t="shared" si="40"/>
        <v>0</v>
      </c>
      <c r="G438" s="114">
        <f t="shared" si="41"/>
        <v>0</v>
      </c>
      <c r="H438" s="12">
        <v>-0.33</v>
      </c>
      <c r="AX438" s="3">
        <v>42339</v>
      </c>
      <c r="AZ438" s="3">
        <f t="shared" si="35"/>
        <v>42583</v>
      </c>
      <c r="BA438" s="13">
        <f t="shared" si="37"/>
        <v>2</v>
      </c>
    </row>
    <row r="439" spans="2:53" ht="15" customHeight="1" thickBot="1">
      <c r="B439" s="115" t="s">
        <v>460</v>
      </c>
      <c r="C439" s="120">
        <v>2016</v>
      </c>
      <c r="D439" s="15">
        <f t="shared" si="36"/>
        <v>3.524</v>
      </c>
      <c r="E439" s="113">
        <f>SUMIF('Borç Yapılandırma Verileri'!$B$4:$B$856,B439:$B$445,'Borç Yapılandırma Verileri'!$C$4:$C$1098)</f>
        <v>0</v>
      </c>
      <c r="F439" s="121">
        <f t="shared" si="40"/>
        <v>0</v>
      </c>
      <c r="G439" s="114">
        <f t="shared" si="41"/>
        <v>0</v>
      </c>
      <c r="H439" s="12">
        <v>0.55</v>
      </c>
      <c r="AX439" s="3">
        <v>42370</v>
      </c>
      <c r="AZ439" s="3">
        <f t="shared" si="35"/>
        <v>42583</v>
      </c>
      <c r="BA439" s="13">
        <f t="shared" si="37"/>
        <v>2</v>
      </c>
    </row>
    <row r="440" spans="2:53" ht="15" customHeight="1" thickBot="1">
      <c r="B440" s="115" t="s">
        <v>461</v>
      </c>
      <c r="C440" s="120">
        <v>2016</v>
      </c>
      <c r="D440" s="15">
        <f t="shared" si="36"/>
        <v>2.9739999999999998</v>
      </c>
      <c r="E440" s="113">
        <f>SUMIF('Borç Yapılandırma Verileri'!$B$4:$B$856,B440:$B$445,'Borç Yapılandırma Verileri'!$C$4:$C$1098)</f>
        <v>0</v>
      </c>
      <c r="F440" s="121">
        <f t="shared" si="40"/>
        <v>0</v>
      </c>
      <c r="G440" s="114">
        <f t="shared" si="41"/>
        <v>0</v>
      </c>
      <c r="H440" s="12">
        <v>-0.2</v>
      </c>
      <c r="AX440" s="3">
        <v>42401</v>
      </c>
      <c r="AZ440" s="3">
        <f t="shared" si="35"/>
        <v>42583</v>
      </c>
      <c r="BA440" s="13">
        <f t="shared" si="37"/>
        <v>2</v>
      </c>
    </row>
    <row r="441" spans="2:53" ht="15" customHeight="1" thickBot="1">
      <c r="B441" s="115" t="s">
        <v>462</v>
      </c>
      <c r="C441" s="120">
        <v>2016</v>
      </c>
      <c r="D441" s="15">
        <f t="shared" si="36"/>
        <v>3.174</v>
      </c>
      <c r="E441" s="113">
        <f>SUMIF('Borç Yapılandırma Verileri'!$B$4:$B$856,B441:$B$445,'Borç Yapılandırma Verileri'!$C$4:$C$1098)</f>
        <v>0</v>
      </c>
      <c r="F441" s="121">
        <f t="shared" si="40"/>
        <v>0</v>
      </c>
      <c r="G441" s="114">
        <f t="shared" si="41"/>
        <v>0</v>
      </c>
      <c r="H441" s="12">
        <v>0.4</v>
      </c>
      <c r="AX441" s="3">
        <v>42430</v>
      </c>
      <c r="AZ441" s="3">
        <f t="shared" si="35"/>
        <v>42583</v>
      </c>
      <c r="BA441" s="13">
        <f t="shared" si="37"/>
        <v>2</v>
      </c>
    </row>
    <row r="442" spans="2:53" ht="15" customHeight="1" thickBot="1">
      <c r="B442" s="115" t="s">
        <v>463</v>
      </c>
      <c r="C442" s="120">
        <v>2016</v>
      </c>
      <c r="D442" s="15">
        <f t="shared" si="36"/>
        <v>2.774</v>
      </c>
      <c r="E442" s="113">
        <f>SUMIF('Borç Yapılandırma Verileri'!$B$4:$B$856,B442:$B$445,'Borç Yapılandırma Verileri'!$C$4:$C$1098)</f>
        <v>0</v>
      </c>
      <c r="F442" s="121">
        <f t="shared" si="40"/>
        <v>0</v>
      </c>
      <c r="G442" s="114">
        <f t="shared" si="41"/>
        <v>0</v>
      </c>
      <c r="H442" s="12">
        <v>0.52</v>
      </c>
      <c r="AX442" s="3">
        <v>42461</v>
      </c>
      <c r="AZ442" s="3">
        <f t="shared" si="35"/>
        <v>42583</v>
      </c>
      <c r="BA442" s="13">
        <f t="shared" si="37"/>
        <v>2</v>
      </c>
    </row>
    <row r="443" spans="2:53" ht="15" customHeight="1" thickBot="1">
      <c r="B443" s="115" t="s">
        <v>464</v>
      </c>
      <c r="C443" s="120">
        <v>2016</v>
      </c>
      <c r="D443" s="15">
        <f t="shared" si="36"/>
        <v>2.254</v>
      </c>
      <c r="E443" s="113">
        <f>SUMIF('Borç Yapılandırma Verileri'!$B$4:$B$856,B443:$B$445,'Borç Yapılandırma Verileri'!$C$4:$C$1098)</f>
        <v>0</v>
      </c>
      <c r="F443" s="121">
        <f t="shared" si="40"/>
        <v>0</v>
      </c>
      <c r="G443" s="114">
        <f t="shared" si="41"/>
        <v>0</v>
      </c>
      <c r="H443" s="12">
        <v>1.48</v>
      </c>
      <c r="AX443" s="3">
        <v>42491</v>
      </c>
      <c r="AZ443" s="3">
        <f t="shared" si="35"/>
        <v>42583</v>
      </c>
      <c r="BA443" s="13">
        <f t="shared" si="37"/>
        <v>2</v>
      </c>
    </row>
    <row r="444" spans="2:53" ht="15" customHeight="1" thickBot="1">
      <c r="B444" s="115" t="s">
        <v>465</v>
      </c>
      <c r="C444" s="120">
        <v>2016</v>
      </c>
      <c r="D444" s="15">
        <f t="shared" si="36"/>
        <v>0.774</v>
      </c>
      <c r="E444" s="113">
        <f>SUMIF('Borç Yapılandırma Verileri'!$B$4:$B$856,B444:$B$445,'Borç Yapılandırma Verileri'!$C$4:$C$1098)</f>
        <v>0</v>
      </c>
      <c r="F444" s="121">
        <f t="shared" si="40"/>
        <v>0</v>
      </c>
      <c r="G444" s="114">
        <f t="shared" si="41"/>
        <v>0</v>
      </c>
      <c r="H444" s="12">
        <v>0.41</v>
      </c>
      <c r="AX444" s="3">
        <v>42522</v>
      </c>
      <c r="AZ444" s="3">
        <f t="shared" si="35"/>
        <v>42583</v>
      </c>
      <c r="BA444" s="13">
        <f t="shared" si="37"/>
        <v>2</v>
      </c>
    </row>
    <row r="445" spans="2:53" ht="15" customHeight="1" thickBot="1">
      <c r="B445" s="115" t="s">
        <v>556</v>
      </c>
      <c r="C445" s="120">
        <v>2016</v>
      </c>
      <c r="D445" s="15">
        <f t="shared" si="36"/>
        <v>0.364</v>
      </c>
      <c r="E445" s="113">
        <f>SUMIF('Borç Yapılandırma Verileri'!$B$4:$B$856,B445:$B$445,'Borç Yapılandırma Verileri'!$C$4:$C$1098)</f>
        <v>0</v>
      </c>
      <c r="F445" s="121">
        <f t="shared" si="40"/>
        <v>0</v>
      </c>
      <c r="G445" s="114">
        <f t="shared" si="41"/>
        <v>0</v>
      </c>
      <c r="H445" s="12">
        <v>0.21</v>
      </c>
      <c r="AX445" s="3">
        <v>42552</v>
      </c>
      <c r="AZ445" s="3">
        <f t="shared" si="35"/>
        <v>42583</v>
      </c>
      <c r="BA445" s="13">
        <f t="shared" si="37"/>
        <v>2</v>
      </c>
    </row>
    <row r="446" spans="2:53" ht="15" customHeight="1" thickBot="1">
      <c r="B446" s="115" t="s">
        <v>558</v>
      </c>
      <c r="C446" s="120">
        <v>2016</v>
      </c>
      <c r="D446" s="15">
        <f t="shared" si="36"/>
        <v>0.154</v>
      </c>
      <c r="E446" s="113">
        <f>SUMIF('Borç Yapılandırma Verileri'!$B$4:$B$856,B$445:$B446,'Borç Yapılandırma Verileri'!$C$4:$C$1098)</f>
        <v>0</v>
      </c>
      <c r="F446" s="121">
        <f t="shared" si="40"/>
        <v>0</v>
      </c>
      <c r="G446" s="114">
        <f t="shared" si="41"/>
        <v>0</v>
      </c>
      <c r="H446" s="12">
        <f>(0.21)/30*22</f>
        <v>0.154</v>
      </c>
      <c r="AX446" s="3">
        <v>42583</v>
      </c>
      <c r="AZ446" s="3">
        <f t="shared" si="35"/>
        <v>42583</v>
      </c>
      <c r="BA446" s="13">
        <f t="shared" si="37"/>
        <v>1</v>
      </c>
    </row>
    <row r="447" spans="2:53" ht="15" customHeight="1" thickBot="1">
      <c r="B447" s="115" t="s">
        <v>27</v>
      </c>
      <c r="C447" s="120"/>
      <c r="D447" s="15"/>
      <c r="E447" s="113"/>
      <c r="F447" s="121">
        <f t="shared" si="40"/>
        <v>0</v>
      </c>
      <c r="G447" s="114">
        <f t="shared" si="41"/>
        <v>0</v>
      </c>
      <c r="AX447" s="3">
        <v>42614</v>
      </c>
      <c r="AZ447" s="3">
        <f t="shared" si="35"/>
        <v>42583</v>
      </c>
      <c r="BA447" s="13">
        <f t="shared" si="37"/>
        <v>2</v>
      </c>
    </row>
    <row r="448" spans="2:53" ht="15" customHeight="1" thickBot="1">
      <c r="B448" s="115" t="s">
        <v>27</v>
      </c>
      <c r="C448" s="120"/>
      <c r="D448" s="15"/>
      <c r="E448" s="113"/>
      <c r="F448" s="121">
        <f t="shared" si="40"/>
        <v>0</v>
      </c>
      <c r="G448" s="114">
        <f t="shared" si="41"/>
        <v>0</v>
      </c>
      <c r="AX448" s="3">
        <v>42644</v>
      </c>
      <c r="AZ448" s="3">
        <f t="shared" si="35"/>
        <v>42583</v>
      </c>
      <c r="BA448" s="13">
        <f t="shared" si="37"/>
        <v>2</v>
      </c>
    </row>
    <row r="449" spans="2:53" ht="15" customHeight="1" thickBot="1">
      <c r="B449" s="115" t="s">
        <v>27</v>
      </c>
      <c r="C449" s="120"/>
      <c r="D449" s="15"/>
      <c r="E449" s="113"/>
      <c r="F449" s="121">
        <f t="shared" si="40"/>
        <v>0</v>
      </c>
      <c r="G449" s="114">
        <f t="shared" si="41"/>
        <v>0</v>
      </c>
      <c r="AX449" s="3">
        <v>42675</v>
      </c>
      <c r="AZ449" s="3">
        <f t="shared" si="35"/>
        <v>42583</v>
      </c>
      <c r="BA449" s="13">
        <f t="shared" si="37"/>
        <v>2</v>
      </c>
    </row>
    <row r="450" spans="2:53" ht="15" customHeight="1" thickBot="1">
      <c r="B450" s="115" t="s">
        <v>27</v>
      </c>
      <c r="C450" s="120"/>
      <c r="D450" s="15"/>
      <c r="E450" s="113"/>
      <c r="F450" s="121">
        <f t="shared" si="40"/>
        <v>0</v>
      </c>
      <c r="G450" s="114">
        <f t="shared" si="41"/>
        <v>0</v>
      </c>
      <c r="AX450" s="3">
        <v>42705</v>
      </c>
      <c r="AZ450" s="3">
        <f t="shared" si="35"/>
        <v>42583</v>
      </c>
      <c r="BA450" s="13">
        <f t="shared" si="37"/>
        <v>2</v>
      </c>
    </row>
    <row r="451" spans="2:53" ht="15" customHeight="1" thickBot="1">
      <c r="B451" s="115" t="s">
        <v>27</v>
      </c>
      <c r="C451" s="120"/>
      <c r="D451" s="15"/>
      <c r="E451" s="113"/>
      <c r="F451" s="121">
        <f t="shared" si="40"/>
        <v>0</v>
      </c>
      <c r="G451" s="114">
        <f t="shared" si="41"/>
        <v>0</v>
      </c>
      <c r="AX451" s="3">
        <v>42736</v>
      </c>
      <c r="AZ451" s="3">
        <f t="shared" si="35"/>
        <v>42583</v>
      </c>
      <c r="BA451" s="13">
        <f t="shared" si="37"/>
        <v>2</v>
      </c>
    </row>
    <row r="452" spans="2:53" ht="15" customHeight="1" thickBot="1">
      <c r="B452" s="115" t="s">
        <v>27</v>
      </c>
      <c r="C452" s="120"/>
      <c r="D452" s="15"/>
      <c r="E452" s="113"/>
      <c r="F452" s="121">
        <f t="shared" si="40"/>
        <v>0</v>
      </c>
      <c r="G452" s="114">
        <f t="shared" si="41"/>
        <v>0</v>
      </c>
      <c r="AX452" s="3">
        <v>42767</v>
      </c>
      <c r="AZ452" s="3">
        <f t="shared" si="35"/>
        <v>42583</v>
      </c>
      <c r="BA452" s="13">
        <f t="shared" si="37"/>
        <v>2</v>
      </c>
    </row>
    <row r="453" spans="2:53" ht="15" customHeight="1" thickBot="1">
      <c r="B453" s="115" t="s">
        <v>27</v>
      </c>
      <c r="C453" s="120"/>
      <c r="D453" s="15"/>
      <c r="E453" s="113"/>
      <c r="F453" s="121">
        <f t="shared" si="40"/>
        <v>0</v>
      </c>
      <c r="G453" s="114">
        <f t="shared" si="41"/>
        <v>0</v>
      </c>
      <c r="AX453" s="3">
        <v>42795</v>
      </c>
      <c r="AZ453" s="3">
        <f t="shared" si="35"/>
        <v>42583</v>
      </c>
      <c r="BA453" s="13">
        <f t="shared" si="37"/>
        <v>2</v>
      </c>
    </row>
    <row r="454" spans="2:53" ht="15" customHeight="1" thickBot="1">
      <c r="B454" s="115" t="s">
        <v>27</v>
      </c>
      <c r="C454" s="120"/>
      <c r="D454" s="15"/>
      <c r="E454" s="113"/>
      <c r="F454" s="121">
        <f t="shared" si="40"/>
        <v>0</v>
      </c>
      <c r="G454" s="114">
        <f t="shared" si="41"/>
        <v>0</v>
      </c>
      <c r="AX454" s="3">
        <v>42826</v>
      </c>
      <c r="AZ454" s="3">
        <f t="shared" si="35"/>
        <v>42583</v>
      </c>
      <c r="BA454" s="13">
        <f t="shared" si="37"/>
        <v>2</v>
      </c>
    </row>
    <row r="455" spans="2:53" ht="15" customHeight="1" thickBot="1">
      <c r="B455" s="115" t="s">
        <v>27</v>
      </c>
      <c r="C455" s="120"/>
      <c r="D455" s="15"/>
      <c r="E455" s="113"/>
      <c r="F455" s="121">
        <f t="shared" si="40"/>
        <v>0</v>
      </c>
      <c r="G455" s="114">
        <f t="shared" si="41"/>
        <v>0</v>
      </c>
      <c r="AX455" s="3">
        <v>42856</v>
      </c>
      <c r="AZ455" s="3">
        <f aca="true" t="shared" si="42" ref="AZ455:AZ518">$I$3</f>
        <v>42583</v>
      </c>
      <c r="BA455" s="13">
        <f t="shared" si="37"/>
        <v>2</v>
      </c>
    </row>
    <row r="456" spans="2:53" ht="15" customHeight="1" thickBot="1">
      <c r="B456" s="115" t="s">
        <v>27</v>
      </c>
      <c r="C456" s="120"/>
      <c r="D456" s="15"/>
      <c r="E456" s="113"/>
      <c r="F456" s="121">
        <f t="shared" si="40"/>
        <v>0</v>
      </c>
      <c r="G456" s="114">
        <f t="shared" si="41"/>
        <v>0</v>
      </c>
      <c r="AX456" s="3">
        <v>42887</v>
      </c>
      <c r="AZ456" s="3">
        <f t="shared" si="42"/>
        <v>42583</v>
      </c>
      <c r="BA456" s="13">
        <f aca="true" t="shared" si="43" ref="BA456:BA519">IF(AX456=AZ456,1,2)</f>
        <v>2</v>
      </c>
    </row>
    <row r="457" spans="2:53" ht="15" customHeight="1" thickBot="1">
      <c r="B457" s="115" t="s">
        <v>27</v>
      </c>
      <c r="C457" s="120"/>
      <c r="D457" s="15"/>
      <c r="E457" s="113"/>
      <c r="F457" s="121"/>
      <c r="G457" s="114"/>
      <c r="AX457" s="3">
        <v>42917</v>
      </c>
      <c r="AZ457" s="3">
        <f t="shared" si="42"/>
        <v>42583</v>
      </c>
      <c r="BA457" s="13">
        <f t="shared" si="43"/>
        <v>2</v>
      </c>
    </row>
    <row r="458" spans="2:53" ht="15" customHeight="1" thickBot="1">
      <c r="B458" s="115"/>
      <c r="C458" s="120"/>
      <c r="D458" s="15"/>
      <c r="E458" s="113"/>
      <c r="F458" s="121"/>
      <c r="G458" s="114"/>
      <c r="AX458" s="3">
        <v>42948</v>
      </c>
      <c r="AZ458" s="3">
        <f t="shared" si="42"/>
        <v>42583</v>
      </c>
      <c r="BA458" s="13">
        <f t="shared" si="43"/>
        <v>2</v>
      </c>
    </row>
    <row r="459" spans="2:53" ht="15" customHeight="1" thickBot="1">
      <c r="B459" s="115"/>
      <c r="C459" s="120"/>
      <c r="D459" s="15"/>
      <c r="E459" s="121"/>
      <c r="F459" s="121"/>
      <c r="G459" s="114"/>
      <c r="AX459" s="3">
        <v>42979</v>
      </c>
      <c r="AZ459" s="3">
        <f t="shared" si="42"/>
        <v>42583</v>
      </c>
      <c r="BA459" s="13">
        <f t="shared" si="43"/>
        <v>2</v>
      </c>
    </row>
    <row r="460" spans="2:53" ht="15" customHeight="1" thickBot="1">
      <c r="B460" s="115"/>
      <c r="C460" s="120"/>
      <c r="D460" s="15"/>
      <c r="E460" s="121"/>
      <c r="F460" s="121"/>
      <c r="G460" s="114"/>
      <c r="AX460" s="3">
        <v>43009</v>
      </c>
      <c r="AZ460" s="3">
        <f t="shared" si="42"/>
        <v>42583</v>
      </c>
      <c r="BA460" s="13">
        <f t="shared" si="43"/>
        <v>2</v>
      </c>
    </row>
    <row r="461" spans="2:53" ht="15" customHeight="1" thickBot="1">
      <c r="B461" s="115"/>
      <c r="C461" s="120"/>
      <c r="D461" s="15"/>
      <c r="E461" s="121"/>
      <c r="F461" s="121"/>
      <c r="G461" s="114"/>
      <c r="AX461" s="3">
        <v>43040</v>
      </c>
      <c r="AZ461" s="3">
        <f t="shared" si="42"/>
        <v>42583</v>
      </c>
      <c r="BA461" s="13">
        <f t="shared" si="43"/>
        <v>2</v>
      </c>
    </row>
    <row r="462" spans="2:53" ht="15" customHeight="1" thickBot="1">
      <c r="B462" s="115"/>
      <c r="C462" s="120"/>
      <c r="D462" s="15"/>
      <c r="E462" s="121"/>
      <c r="F462" s="121"/>
      <c r="G462" s="114"/>
      <c r="AX462" s="3">
        <v>43070</v>
      </c>
      <c r="AZ462" s="3">
        <f t="shared" si="42"/>
        <v>42583</v>
      </c>
      <c r="BA462" s="13">
        <f t="shared" si="43"/>
        <v>2</v>
      </c>
    </row>
    <row r="463" spans="2:53" ht="15" customHeight="1" thickBot="1">
      <c r="B463" s="115"/>
      <c r="C463" s="120"/>
      <c r="D463" s="15"/>
      <c r="E463" s="121"/>
      <c r="F463" s="121"/>
      <c r="G463" s="114"/>
      <c r="AX463" s="3">
        <v>43101</v>
      </c>
      <c r="AZ463" s="3">
        <f t="shared" si="42"/>
        <v>42583</v>
      </c>
      <c r="BA463" s="13">
        <f t="shared" si="43"/>
        <v>2</v>
      </c>
    </row>
    <row r="464" spans="2:53" ht="15" customHeight="1" thickBot="1">
      <c r="B464" s="115"/>
      <c r="C464" s="120"/>
      <c r="D464" s="15"/>
      <c r="E464" s="121"/>
      <c r="F464" s="121"/>
      <c r="G464" s="114"/>
      <c r="AX464" s="3">
        <v>43132</v>
      </c>
      <c r="AZ464" s="3">
        <f t="shared" si="42"/>
        <v>42583</v>
      </c>
      <c r="BA464" s="13">
        <f t="shared" si="43"/>
        <v>2</v>
      </c>
    </row>
    <row r="465" spans="2:53" ht="15" customHeight="1" thickBot="1">
      <c r="B465" s="115"/>
      <c r="C465" s="120"/>
      <c r="D465" s="15"/>
      <c r="E465" s="121"/>
      <c r="F465" s="121"/>
      <c r="G465" s="114"/>
      <c r="AX465" s="3">
        <v>43160</v>
      </c>
      <c r="AZ465" s="3">
        <f t="shared" si="42"/>
        <v>42583</v>
      </c>
      <c r="BA465" s="13">
        <f t="shared" si="43"/>
        <v>2</v>
      </c>
    </row>
    <row r="466" spans="2:53" ht="15" customHeight="1" thickBot="1">
      <c r="B466" s="115"/>
      <c r="C466" s="120"/>
      <c r="D466" s="15"/>
      <c r="E466" s="121"/>
      <c r="F466" s="121"/>
      <c r="G466" s="114"/>
      <c r="AX466" s="3">
        <v>43191</v>
      </c>
      <c r="AZ466" s="3">
        <f t="shared" si="42"/>
        <v>42583</v>
      </c>
      <c r="BA466" s="13">
        <f t="shared" si="43"/>
        <v>2</v>
      </c>
    </row>
    <row r="467" spans="2:53" ht="15" customHeight="1" thickBot="1">
      <c r="B467" s="115"/>
      <c r="C467" s="120"/>
      <c r="D467" s="15"/>
      <c r="E467" s="121"/>
      <c r="F467" s="121"/>
      <c r="G467" s="114"/>
      <c r="AX467" s="3">
        <v>43221</v>
      </c>
      <c r="AZ467" s="3">
        <f t="shared" si="42"/>
        <v>42583</v>
      </c>
      <c r="BA467" s="13">
        <f t="shared" si="43"/>
        <v>2</v>
      </c>
    </row>
    <row r="468" spans="2:53" ht="15" customHeight="1" thickBot="1">
      <c r="B468" s="115"/>
      <c r="C468" s="120"/>
      <c r="D468" s="15"/>
      <c r="E468" s="121"/>
      <c r="F468" s="121"/>
      <c r="G468" s="114"/>
      <c r="AX468" s="3">
        <v>43252</v>
      </c>
      <c r="AZ468" s="3">
        <f t="shared" si="42"/>
        <v>42583</v>
      </c>
      <c r="BA468" s="13">
        <f t="shared" si="43"/>
        <v>2</v>
      </c>
    </row>
    <row r="469" spans="2:53" ht="15" customHeight="1" thickBot="1">
      <c r="B469" s="115"/>
      <c r="C469" s="120"/>
      <c r="D469" s="15"/>
      <c r="E469" s="121"/>
      <c r="F469" s="121"/>
      <c r="G469" s="114"/>
      <c r="AX469" s="3">
        <v>43282</v>
      </c>
      <c r="AZ469" s="3">
        <f t="shared" si="42"/>
        <v>42583</v>
      </c>
      <c r="BA469" s="13">
        <f t="shared" si="43"/>
        <v>2</v>
      </c>
    </row>
    <row r="470" spans="2:53" ht="15" customHeight="1" thickBot="1">
      <c r="B470" s="115"/>
      <c r="C470" s="120"/>
      <c r="D470" s="15"/>
      <c r="E470" s="121"/>
      <c r="F470" s="121"/>
      <c r="G470" s="114"/>
      <c r="AX470" s="3">
        <v>43313</v>
      </c>
      <c r="AZ470" s="3">
        <f t="shared" si="42"/>
        <v>42583</v>
      </c>
      <c r="BA470" s="13">
        <f t="shared" si="43"/>
        <v>2</v>
      </c>
    </row>
    <row r="471" spans="2:53" ht="15" customHeight="1" thickBot="1">
      <c r="B471" s="115"/>
      <c r="C471" s="120"/>
      <c r="D471" s="15"/>
      <c r="E471" s="121"/>
      <c r="F471" s="121"/>
      <c r="G471" s="114"/>
      <c r="AX471" s="3">
        <v>43344</v>
      </c>
      <c r="AZ471" s="3">
        <f t="shared" si="42"/>
        <v>42583</v>
      </c>
      <c r="BA471" s="13">
        <f t="shared" si="43"/>
        <v>2</v>
      </c>
    </row>
    <row r="472" spans="2:53" ht="15" customHeight="1" thickBot="1">
      <c r="B472" s="115"/>
      <c r="C472" s="120"/>
      <c r="D472" s="15"/>
      <c r="E472" s="121"/>
      <c r="F472" s="121"/>
      <c r="G472" s="114"/>
      <c r="AX472" s="3">
        <v>43374</v>
      </c>
      <c r="AZ472" s="3">
        <f t="shared" si="42"/>
        <v>42583</v>
      </c>
      <c r="BA472" s="13">
        <f t="shared" si="43"/>
        <v>2</v>
      </c>
    </row>
    <row r="473" spans="2:53" ht="15" customHeight="1" thickBot="1">
      <c r="B473" s="115"/>
      <c r="C473" s="120"/>
      <c r="D473" s="15"/>
      <c r="E473" s="121"/>
      <c r="F473" s="121"/>
      <c r="G473" s="114"/>
      <c r="AX473" s="3">
        <v>43405</v>
      </c>
      <c r="AZ473" s="3">
        <f t="shared" si="42"/>
        <v>42583</v>
      </c>
      <c r="BA473" s="13">
        <f t="shared" si="43"/>
        <v>2</v>
      </c>
    </row>
    <row r="474" spans="2:53" ht="15" customHeight="1" thickBot="1">
      <c r="B474" s="115"/>
      <c r="C474" s="120"/>
      <c r="D474" s="15"/>
      <c r="E474" s="121"/>
      <c r="F474" s="121"/>
      <c r="G474" s="114"/>
      <c r="AX474" s="3">
        <v>43435</v>
      </c>
      <c r="AZ474" s="3">
        <f t="shared" si="42"/>
        <v>42583</v>
      </c>
      <c r="BA474" s="13">
        <f t="shared" si="43"/>
        <v>2</v>
      </c>
    </row>
    <row r="475" spans="2:53" ht="15" customHeight="1" thickBot="1">
      <c r="B475" s="115"/>
      <c r="C475" s="120"/>
      <c r="D475" s="15"/>
      <c r="E475" s="121"/>
      <c r="F475" s="121"/>
      <c r="G475" s="114"/>
      <c r="AX475" s="3">
        <v>43466</v>
      </c>
      <c r="AZ475" s="3">
        <f t="shared" si="42"/>
        <v>42583</v>
      </c>
      <c r="BA475" s="13">
        <f t="shared" si="43"/>
        <v>2</v>
      </c>
    </row>
    <row r="476" spans="2:53" ht="15" customHeight="1" thickBot="1">
      <c r="B476" s="115"/>
      <c r="C476" s="120"/>
      <c r="D476" s="15"/>
      <c r="E476" s="121"/>
      <c r="F476" s="121"/>
      <c r="G476" s="114"/>
      <c r="AX476" s="3">
        <v>43497</v>
      </c>
      <c r="AZ476" s="3">
        <f t="shared" si="42"/>
        <v>42583</v>
      </c>
      <c r="BA476" s="13">
        <f t="shared" si="43"/>
        <v>2</v>
      </c>
    </row>
    <row r="477" spans="2:53" ht="15" customHeight="1" thickBot="1">
      <c r="B477" s="115"/>
      <c r="C477" s="120"/>
      <c r="D477" s="15"/>
      <c r="E477" s="121"/>
      <c r="F477" s="121"/>
      <c r="G477" s="114"/>
      <c r="AX477" s="3">
        <v>43525</v>
      </c>
      <c r="AZ477" s="3">
        <f t="shared" si="42"/>
        <v>42583</v>
      </c>
      <c r="BA477" s="13">
        <f t="shared" si="43"/>
        <v>2</v>
      </c>
    </row>
    <row r="478" spans="2:53" ht="15" customHeight="1" thickBot="1">
      <c r="B478" s="115"/>
      <c r="C478" s="120"/>
      <c r="D478" s="15"/>
      <c r="E478" s="121"/>
      <c r="F478" s="121"/>
      <c r="G478" s="114"/>
      <c r="AX478" s="3">
        <v>43556</v>
      </c>
      <c r="AZ478" s="3">
        <f t="shared" si="42"/>
        <v>42583</v>
      </c>
      <c r="BA478" s="13">
        <f t="shared" si="43"/>
        <v>2</v>
      </c>
    </row>
    <row r="479" spans="2:53" ht="15" customHeight="1" thickBot="1">
      <c r="B479" s="115"/>
      <c r="C479" s="120"/>
      <c r="D479" s="15"/>
      <c r="E479" s="121"/>
      <c r="F479" s="121"/>
      <c r="G479" s="114"/>
      <c r="AX479" s="3">
        <v>43586</v>
      </c>
      <c r="AZ479" s="3">
        <f t="shared" si="42"/>
        <v>42583</v>
      </c>
      <c r="BA479" s="13">
        <f t="shared" si="43"/>
        <v>2</v>
      </c>
    </row>
    <row r="480" spans="2:53" ht="15" customHeight="1" thickBot="1">
      <c r="B480" s="115"/>
      <c r="C480" s="120"/>
      <c r="D480" s="15"/>
      <c r="E480" s="121"/>
      <c r="F480" s="121"/>
      <c r="G480" s="114"/>
      <c r="AX480" s="3">
        <v>43617</v>
      </c>
      <c r="AZ480" s="3">
        <f t="shared" si="42"/>
        <v>42583</v>
      </c>
      <c r="BA480" s="13">
        <f t="shared" si="43"/>
        <v>2</v>
      </c>
    </row>
    <row r="481" spans="2:53" ht="15" customHeight="1" thickBot="1">
      <c r="B481" s="115"/>
      <c r="C481" s="120"/>
      <c r="D481" s="15"/>
      <c r="E481" s="121"/>
      <c r="F481" s="121"/>
      <c r="G481" s="114"/>
      <c r="AX481" s="3">
        <v>43647</v>
      </c>
      <c r="AZ481" s="3">
        <f t="shared" si="42"/>
        <v>42583</v>
      </c>
      <c r="BA481" s="13">
        <f t="shared" si="43"/>
        <v>2</v>
      </c>
    </row>
    <row r="482" spans="2:53" ht="15" customHeight="1" thickBot="1">
      <c r="B482" s="115"/>
      <c r="C482" s="120"/>
      <c r="D482" s="15"/>
      <c r="E482" s="121"/>
      <c r="F482" s="121"/>
      <c r="G482" s="114"/>
      <c r="AX482" s="3">
        <v>43678</v>
      </c>
      <c r="AZ482" s="3">
        <f t="shared" si="42"/>
        <v>42583</v>
      </c>
      <c r="BA482" s="13">
        <f t="shared" si="43"/>
        <v>2</v>
      </c>
    </row>
    <row r="483" spans="2:53" ht="15" customHeight="1" thickBot="1">
      <c r="B483" s="115"/>
      <c r="C483" s="120"/>
      <c r="D483" s="15"/>
      <c r="E483" s="121"/>
      <c r="F483" s="121"/>
      <c r="G483" s="114"/>
      <c r="AX483" s="3">
        <v>43709</v>
      </c>
      <c r="AZ483" s="3">
        <f t="shared" si="42"/>
        <v>42583</v>
      </c>
      <c r="BA483" s="13">
        <f t="shared" si="43"/>
        <v>2</v>
      </c>
    </row>
    <row r="484" spans="2:53" ht="15" customHeight="1" thickBot="1">
      <c r="B484" s="115"/>
      <c r="C484" s="120"/>
      <c r="D484" s="15"/>
      <c r="E484" s="121"/>
      <c r="F484" s="121"/>
      <c r="G484" s="114"/>
      <c r="AX484" s="3">
        <v>43739</v>
      </c>
      <c r="AZ484" s="3">
        <f t="shared" si="42"/>
        <v>42583</v>
      </c>
      <c r="BA484" s="13">
        <f t="shared" si="43"/>
        <v>2</v>
      </c>
    </row>
    <row r="485" spans="2:53" ht="15" customHeight="1" thickBot="1">
      <c r="B485" s="115"/>
      <c r="C485" s="120"/>
      <c r="D485" s="15"/>
      <c r="E485" s="121"/>
      <c r="F485" s="121"/>
      <c r="G485" s="114"/>
      <c r="AX485" s="3">
        <v>43770</v>
      </c>
      <c r="AZ485" s="3">
        <f t="shared" si="42"/>
        <v>42583</v>
      </c>
      <c r="BA485" s="13">
        <f t="shared" si="43"/>
        <v>2</v>
      </c>
    </row>
    <row r="486" spans="2:53" ht="15" customHeight="1" thickBot="1">
      <c r="B486" s="115"/>
      <c r="C486" s="120"/>
      <c r="D486" s="15"/>
      <c r="E486" s="121"/>
      <c r="F486" s="121"/>
      <c r="G486" s="114"/>
      <c r="AX486" s="3">
        <v>43800</v>
      </c>
      <c r="AZ486" s="3">
        <f t="shared" si="42"/>
        <v>42583</v>
      </c>
      <c r="BA486" s="13">
        <f t="shared" si="43"/>
        <v>2</v>
      </c>
    </row>
    <row r="487" spans="2:53" ht="15" customHeight="1" thickBot="1">
      <c r="B487" s="115"/>
      <c r="C487" s="120"/>
      <c r="D487" s="15"/>
      <c r="E487" s="121"/>
      <c r="F487" s="121"/>
      <c r="G487" s="114"/>
      <c r="AX487" s="3">
        <v>43831</v>
      </c>
      <c r="AZ487" s="3">
        <f t="shared" si="42"/>
        <v>42583</v>
      </c>
      <c r="BA487" s="13">
        <f t="shared" si="43"/>
        <v>2</v>
      </c>
    </row>
    <row r="488" spans="2:53" ht="15" customHeight="1" thickBot="1">
      <c r="B488" s="115"/>
      <c r="C488" s="120"/>
      <c r="D488" s="15"/>
      <c r="E488" s="121"/>
      <c r="F488" s="121"/>
      <c r="G488" s="114"/>
      <c r="AX488" s="3">
        <v>43862</v>
      </c>
      <c r="AZ488" s="3">
        <f t="shared" si="42"/>
        <v>42583</v>
      </c>
      <c r="BA488" s="13">
        <f t="shared" si="43"/>
        <v>2</v>
      </c>
    </row>
    <row r="489" spans="2:53" ht="15" customHeight="1" thickBot="1">
      <c r="B489" s="115"/>
      <c r="C489" s="120"/>
      <c r="D489" s="15"/>
      <c r="E489" s="121"/>
      <c r="F489" s="121"/>
      <c r="G489" s="114"/>
      <c r="AX489" s="3">
        <v>43891</v>
      </c>
      <c r="AZ489" s="3">
        <f t="shared" si="42"/>
        <v>42583</v>
      </c>
      <c r="BA489" s="13">
        <f t="shared" si="43"/>
        <v>2</v>
      </c>
    </row>
    <row r="490" spans="2:53" ht="15" customHeight="1" thickBot="1">
      <c r="B490" s="115"/>
      <c r="C490" s="120"/>
      <c r="D490" s="15"/>
      <c r="E490" s="121"/>
      <c r="F490" s="121"/>
      <c r="G490" s="114"/>
      <c r="AX490" s="3">
        <v>43922</v>
      </c>
      <c r="AZ490" s="3">
        <f t="shared" si="42"/>
        <v>42583</v>
      </c>
      <c r="BA490" s="13">
        <f t="shared" si="43"/>
        <v>2</v>
      </c>
    </row>
    <row r="491" spans="2:53" ht="15" customHeight="1" thickBot="1">
      <c r="B491" s="115"/>
      <c r="C491" s="120"/>
      <c r="D491" s="15"/>
      <c r="E491" s="121"/>
      <c r="F491" s="121"/>
      <c r="G491" s="114"/>
      <c r="AX491" s="3">
        <v>43952</v>
      </c>
      <c r="AZ491" s="3">
        <f t="shared" si="42"/>
        <v>42583</v>
      </c>
      <c r="BA491" s="13">
        <f t="shared" si="43"/>
        <v>2</v>
      </c>
    </row>
    <row r="492" spans="2:53" ht="15" customHeight="1" thickBot="1">
      <c r="B492" s="115"/>
      <c r="C492" s="120"/>
      <c r="D492" s="15"/>
      <c r="E492" s="121"/>
      <c r="F492" s="121"/>
      <c r="G492" s="114"/>
      <c r="AX492" s="3">
        <v>43983</v>
      </c>
      <c r="AZ492" s="3">
        <f t="shared" si="42"/>
        <v>42583</v>
      </c>
      <c r="BA492" s="13">
        <f t="shared" si="43"/>
        <v>2</v>
      </c>
    </row>
    <row r="493" spans="2:53" ht="15" customHeight="1" thickBot="1">
      <c r="B493" s="115"/>
      <c r="C493" s="120"/>
      <c r="D493" s="15"/>
      <c r="E493" s="121"/>
      <c r="F493" s="121"/>
      <c r="G493" s="114"/>
      <c r="AX493" s="3">
        <v>44013</v>
      </c>
      <c r="AZ493" s="3">
        <f t="shared" si="42"/>
        <v>42583</v>
      </c>
      <c r="BA493" s="13">
        <f t="shared" si="43"/>
        <v>2</v>
      </c>
    </row>
    <row r="494" spans="2:53" ht="15" customHeight="1" thickBot="1">
      <c r="B494" s="115"/>
      <c r="C494" s="120"/>
      <c r="D494" s="15"/>
      <c r="E494" s="121"/>
      <c r="F494" s="121"/>
      <c r="G494" s="114"/>
      <c r="AX494" s="3">
        <v>44044</v>
      </c>
      <c r="AZ494" s="3">
        <f t="shared" si="42"/>
        <v>42583</v>
      </c>
      <c r="BA494" s="13">
        <f t="shared" si="43"/>
        <v>2</v>
      </c>
    </row>
    <row r="495" spans="2:53" ht="15" customHeight="1" thickBot="1">
      <c r="B495" s="115"/>
      <c r="C495" s="120"/>
      <c r="D495" s="15"/>
      <c r="E495" s="121"/>
      <c r="F495" s="121"/>
      <c r="G495" s="114"/>
      <c r="AX495" s="3">
        <v>44075</v>
      </c>
      <c r="AZ495" s="3">
        <f t="shared" si="42"/>
        <v>42583</v>
      </c>
      <c r="BA495" s="13">
        <f t="shared" si="43"/>
        <v>2</v>
      </c>
    </row>
    <row r="496" spans="2:53" ht="15" customHeight="1" thickBot="1">
      <c r="B496" s="115"/>
      <c r="C496" s="120"/>
      <c r="D496" s="15"/>
      <c r="E496" s="121"/>
      <c r="F496" s="121"/>
      <c r="G496" s="114"/>
      <c r="AX496" s="3">
        <v>44105</v>
      </c>
      <c r="AZ496" s="3">
        <f t="shared" si="42"/>
        <v>42583</v>
      </c>
      <c r="BA496" s="13">
        <f t="shared" si="43"/>
        <v>2</v>
      </c>
    </row>
    <row r="497" spans="2:53" ht="15" customHeight="1" thickBot="1">
      <c r="B497" s="115"/>
      <c r="C497" s="120"/>
      <c r="D497" s="15"/>
      <c r="E497" s="121"/>
      <c r="F497" s="121"/>
      <c r="G497" s="114"/>
      <c r="AX497" s="3">
        <v>44136</v>
      </c>
      <c r="AZ497" s="3">
        <f t="shared" si="42"/>
        <v>42583</v>
      </c>
      <c r="BA497" s="13">
        <f t="shared" si="43"/>
        <v>2</v>
      </c>
    </row>
    <row r="498" spans="2:53" ht="15" customHeight="1" thickBot="1">
      <c r="B498" s="115"/>
      <c r="C498" s="120"/>
      <c r="D498" s="15"/>
      <c r="E498" s="121"/>
      <c r="F498" s="121"/>
      <c r="G498" s="114"/>
      <c r="AX498" s="3">
        <v>44166</v>
      </c>
      <c r="AZ498" s="3">
        <f t="shared" si="42"/>
        <v>42583</v>
      </c>
      <c r="BA498" s="13">
        <f t="shared" si="43"/>
        <v>2</v>
      </c>
    </row>
    <row r="499" spans="2:53" ht="15" customHeight="1" thickBot="1">
      <c r="B499" s="115"/>
      <c r="C499" s="120"/>
      <c r="D499" s="15"/>
      <c r="E499" s="121"/>
      <c r="F499" s="121"/>
      <c r="G499" s="114"/>
      <c r="AX499" s="3">
        <v>44197</v>
      </c>
      <c r="AZ499" s="3">
        <f t="shared" si="42"/>
        <v>42583</v>
      </c>
      <c r="BA499" s="13">
        <f t="shared" si="43"/>
        <v>2</v>
      </c>
    </row>
    <row r="500" spans="2:53" ht="15" customHeight="1" thickBot="1">
      <c r="B500" s="115"/>
      <c r="C500" s="120"/>
      <c r="D500" s="15"/>
      <c r="E500" s="121"/>
      <c r="F500" s="121"/>
      <c r="G500" s="114"/>
      <c r="AX500" s="3">
        <v>44228</v>
      </c>
      <c r="AZ500" s="3">
        <f t="shared" si="42"/>
        <v>42583</v>
      </c>
      <c r="BA500" s="13">
        <f t="shared" si="43"/>
        <v>2</v>
      </c>
    </row>
    <row r="501" spans="2:53" ht="15" customHeight="1" thickBot="1">
      <c r="B501" s="115"/>
      <c r="C501" s="120"/>
      <c r="D501" s="15"/>
      <c r="E501" s="121"/>
      <c r="F501" s="121"/>
      <c r="G501" s="114"/>
      <c r="AX501" s="3">
        <v>44256</v>
      </c>
      <c r="AZ501" s="3">
        <f t="shared" si="42"/>
        <v>42583</v>
      </c>
      <c r="BA501" s="13">
        <f t="shared" si="43"/>
        <v>2</v>
      </c>
    </row>
    <row r="502" spans="2:53" ht="15" customHeight="1" thickBot="1">
      <c r="B502" s="115"/>
      <c r="C502" s="120"/>
      <c r="D502" s="15"/>
      <c r="E502" s="121"/>
      <c r="F502" s="121"/>
      <c r="G502" s="114"/>
      <c r="AX502" s="3">
        <v>44287</v>
      </c>
      <c r="AZ502" s="3">
        <f t="shared" si="42"/>
        <v>42583</v>
      </c>
      <c r="BA502" s="13">
        <f t="shared" si="43"/>
        <v>2</v>
      </c>
    </row>
    <row r="503" spans="2:53" ht="15" customHeight="1" thickBot="1">
      <c r="B503" s="115"/>
      <c r="C503" s="120"/>
      <c r="D503" s="15"/>
      <c r="E503" s="121"/>
      <c r="F503" s="121"/>
      <c r="G503" s="114"/>
      <c r="AX503" s="3">
        <v>44317</v>
      </c>
      <c r="AZ503" s="3">
        <f t="shared" si="42"/>
        <v>42583</v>
      </c>
      <c r="BA503" s="13">
        <f t="shared" si="43"/>
        <v>2</v>
      </c>
    </row>
    <row r="504" spans="2:53" ht="15" customHeight="1" thickBot="1">
      <c r="B504" s="115"/>
      <c r="C504" s="120"/>
      <c r="D504" s="15"/>
      <c r="E504" s="121"/>
      <c r="F504" s="121"/>
      <c r="G504" s="114"/>
      <c r="AX504" s="3">
        <v>44348</v>
      </c>
      <c r="AZ504" s="3">
        <f t="shared" si="42"/>
        <v>42583</v>
      </c>
      <c r="BA504" s="13">
        <f t="shared" si="43"/>
        <v>2</v>
      </c>
    </row>
    <row r="505" spans="2:53" ht="15" customHeight="1" thickBot="1">
      <c r="B505" s="115"/>
      <c r="C505" s="120"/>
      <c r="D505" s="15"/>
      <c r="E505" s="121"/>
      <c r="F505" s="121"/>
      <c r="G505" s="114"/>
      <c r="AX505" s="3">
        <v>44378</v>
      </c>
      <c r="AZ505" s="3">
        <f t="shared" si="42"/>
        <v>42583</v>
      </c>
      <c r="BA505" s="13">
        <f t="shared" si="43"/>
        <v>2</v>
      </c>
    </row>
    <row r="506" spans="2:53" ht="15" customHeight="1" thickBot="1">
      <c r="B506" s="115"/>
      <c r="C506" s="120"/>
      <c r="D506" s="15"/>
      <c r="E506" s="121"/>
      <c r="F506" s="121"/>
      <c r="G506" s="114"/>
      <c r="AX506" s="3">
        <v>44409</v>
      </c>
      <c r="AZ506" s="3">
        <f t="shared" si="42"/>
        <v>42583</v>
      </c>
      <c r="BA506" s="13">
        <f t="shared" si="43"/>
        <v>2</v>
      </c>
    </row>
    <row r="507" spans="2:53" ht="15" customHeight="1" thickBot="1">
      <c r="B507" s="115"/>
      <c r="C507" s="120"/>
      <c r="D507" s="15"/>
      <c r="E507" s="121"/>
      <c r="F507" s="121"/>
      <c r="G507" s="114"/>
      <c r="AX507" s="3">
        <v>44440</v>
      </c>
      <c r="AZ507" s="3">
        <f t="shared" si="42"/>
        <v>42583</v>
      </c>
      <c r="BA507" s="13">
        <f t="shared" si="43"/>
        <v>2</v>
      </c>
    </row>
    <row r="508" spans="2:53" ht="15" customHeight="1" thickBot="1">
      <c r="B508" s="115"/>
      <c r="C508" s="120"/>
      <c r="D508" s="15"/>
      <c r="E508" s="121"/>
      <c r="F508" s="121"/>
      <c r="G508" s="114"/>
      <c r="AX508" s="3">
        <v>44470</v>
      </c>
      <c r="AZ508" s="3">
        <f t="shared" si="42"/>
        <v>42583</v>
      </c>
      <c r="BA508" s="13">
        <f t="shared" si="43"/>
        <v>2</v>
      </c>
    </row>
    <row r="509" spans="2:53" ht="15" customHeight="1" thickBot="1">
      <c r="B509" s="115"/>
      <c r="C509" s="120"/>
      <c r="D509" s="15"/>
      <c r="E509" s="121"/>
      <c r="F509" s="121"/>
      <c r="G509" s="114"/>
      <c r="AX509" s="3">
        <v>44501</v>
      </c>
      <c r="AZ509" s="3">
        <f t="shared" si="42"/>
        <v>42583</v>
      </c>
      <c r="BA509" s="13">
        <f t="shared" si="43"/>
        <v>2</v>
      </c>
    </row>
    <row r="510" spans="2:53" ht="15" customHeight="1" thickBot="1">
      <c r="B510" s="115"/>
      <c r="C510" s="120"/>
      <c r="D510" s="15"/>
      <c r="E510" s="121"/>
      <c r="F510" s="121"/>
      <c r="G510" s="114"/>
      <c r="AX510" s="3">
        <v>44531</v>
      </c>
      <c r="AZ510" s="3">
        <f t="shared" si="42"/>
        <v>42583</v>
      </c>
      <c r="BA510" s="13">
        <f t="shared" si="43"/>
        <v>2</v>
      </c>
    </row>
    <row r="511" spans="2:53" ht="15" customHeight="1" thickBot="1">
      <c r="B511" s="115"/>
      <c r="C511" s="120"/>
      <c r="D511" s="15"/>
      <c r="E511" s="121"/>
      <c r="F511" s="121"/>
      <c r="G511" s="114"/>
      <c r="AX511" s="3">
        <v>44562</v>
      </c>
      <c r="AZ511" s="3">
        <f t="shared" si="42"/>
        <v>42583</v>
      </c>
      <c r="BA511" s="13">
        <f t="shared" si="43"/>
        <v>2</v>
      </c>
    </row>
    <row r="512" spans="2:53" ht="15" customHeight="1" thickBot="1">
      <c r="B512" s="115"/>
      <c r="C512" s="120"/>
      <c r="D512" s="15"/>
      <c r="E512" s="121"/>
      <c r="F512" s="121"/>
      <c r="G512" s="114"/>
      <c r="AX512" s="3">
        <v>44593</v>
      </c>
      <c r="AZ512" s="3">
        <f t="shared" si="42"/>
        <v>42583</v>
      </c>
      <c r="BA512" s="13">
        <f t="shared" si="43"/>
        <v>2</v>
      </c>
    </row>
    <row r="513" spans="2:53" ht="15" customHeight="1" thickBot="1">
      <c r="B513" s="115"/>
      <c r="C513" s="120"/>
      <c r="D513" s="15"/>
      <c r="E513" s="121"/>
      <c r="F513" s="121"/>
      <c r="G513" s="114"/>
      <c r="AX513" s="3">
        <v>44621</v>
      </c>
      <c r="AZ513" s="3">
        <f t="shared" si="42"/>
        <v>42583</v>
      </c>
      <c r="BA513" s="13">
        <f t="shared" si="43"/>
        <v>2</v>
      </c>
    </row>
    <row r="514" spans="2:53" ht="15" customHeight="1" thickBot="1">
      <c r="B514" s="115"/>
      <c r="C514" s="120"/>
      <c r="D514" s="15"/>
      <c r="E514" s="121"/>
      <c r="F514" s="121"/>
      <c r="G514" s="114"/>
      <c r="AX514" s="3">
        <v>44652</v>
      </c>
      <c r="AZ514" s="3">
        <f t="shared" si="42"/>
        <v>42583</v>
      </c>
      <c r="BA514" s="13">
        <f t="shared" si="43"/>
        <v>2</v>
      </c>
    </row>
    <row r="515" spans="2:53" ht="15" customHeight="1" thickBot="1">
      <c r="B515" s="115"/>
      <c r="C515" s="120"/>
      <c r="D515" s="15"/>
      <c r="E515" s="121"/>
      <c r="F515" s="121"/>
      <c r="G515" s="114"/>
      <c r="AX515" s="3">
        <v>44682</v>
      </c>
      <c r="AZ515" s="3">
        <f t="shared" si="42"/>
        <v>42583</v>
      </c>
      <c r="BA515" s="13">
        <f t="shared" si="43"/>
        <v>2</v>
      </c>
    </row>
    <row r="516" spans="2:53" ht="15" customHeight="1" thickBot="1">
      <c r="B516" s="115"/>
      <c r="C516" s="120"/>
      <c r="D516" s="15"/>
      <c r="E516" s="121"/>
      <c r="F516" s="121"/>
      <c r="G516" s="114"/>
      <c r="AX516" s="3">
        <v>44713</v>
      </c>
      <c r="AZ516" s="3">
        <f t="shared" si="42"/>
        <v>42583</v>
      </c>
      <c r="BA516" s="13">
        <f t="shared" si="43"/>
        <v>2</v>
      </c>
    </row>
    <row r="517" spans="2:53" ht="15" customHeight="1" thickBot="1">
      <c r="B517" s="115"/>
      <c r="C517" s="120"/>
      <c r="D517" s="15"/>
      <c r="E517" s="121"/>
      <c r="F517" s="121"/>
      <c r="G517" s="114"/>
      <c r="AX517" s="3">
        <v>44743</v>
      </c>
      <c r="AZ517" s="3">
        <f t="shared" si="42"/>
        <v>42583</v>
      </c>
      <c r="BA517" s="13">
        <f t="shared" si="43"/>
        <v>2</v>
      </c>
    </row>
    <row r="518" spans="2:53" ht="15" customHeight="1" thickBot="1">
      <c r="B518" s="115"/>
      <c r="C518" s="120"/>
      <c r="D518" s="15"/>
      <c r="E518" s="121"/>
      <c r="F518" s="121"/>
      <c r="G518" s="114"/>
      <c r="AX518" s="3">
        <v>44774</v>
      </c>
      <c r="AZ518" s="3">
        <f t="shared" si="42"/>
        <v>42583</v>
      </c>
      <c r="BA518" s="13">
        <f t="shared" si="43"/>
        <v>2</v>
      </c>
    </row>
    <row r="519" spans="2:53" ht="15" customHeight="1" thickBot="1">
      <c r="B519" s="115"/>
      <c r="C519" s="120"/>
      <c r="D519" s="15"/>
      <c r="E519" s="121"/>
      <c r="F519" s="121"/>
      <c r="G519" s="114"/>
      <c r="AX519" s="3">
        <v>44805</v>
      </c>
      <c r="AZ519" s="3">
        <f aca="true" t="shared" si="44" ref="AZ519:AZ537">$I$3</f>
        <v>42583</v>
      </c>
      <c r="BA519" s="13">
        <f t="shared" si="43"/>
        <v>2</v>
      </c>
    </row>
    <row r="520" spans="2:53" ht="15" customHeight="1" thickBot="1">
      <c r="B520" s="115"/>
      <c r="C520" s="120"/>
      <c r="D520" s="15"/>
      <c r="E520" s="121"/>
      <c r="F520" s="121"/>
      <c r="G520" s="114"/>
      <c r="AX520" s="3">
        <v>44835</v>
      </c>
      <c r="AZ520" s="3">
        <f t="shared" si="44"/>
        <v>42583</v>
      </c>
      <c r="BA520" s="13">
        <f aca="true" t="shared" si="45" ref="BA520:BA537">IF(AX520=AZ520,1,2)</f>
        <v>2</v>
      </c>
    </row>
    <row r="521" spans="2:53" ht="15" customHeight="1" thickBot="1">
      <c r="B521" s="115"/>
      <c r="C521" s="120"/>
      <c r="D521" s="15"/>
      <c r="E521" s="121"/>
      <c r="F521" s="121"/>
      <c r="G521" s="114"/>
      <c r="AX521" s="3">
        <v>44866</v>
      </c>
      <c r="AZ521" s="3">
        <f t="shared" si="44"/>
        <v>42583</v>
      </c>
      <c r="BA521" s="13">
        <f t="shared" si="45"/>
        <v>2</v>
      </c>
    </row>
    <row r="522" spans="2:53" ht="15" customHeight="1" thickBot="1">
      <c r="B522" s="115"/>
      <c r="C522" s="120"/>
      <c r="D522" s="15"/>
      <c r="E522" s="121"/>
      <c r="F522" s="121"/>
      <c r="G522" s="114"/>
      <c r="AX522" s="3">
        <v>44896</v>
      </c>
      <c r="AZ522" s="3">
        <f t="shared" si="44"/>
        <v>42583</v>
      </c>
      <c r="BA522" s="13">
        <f t="shared" si="45"/>
        <v>2</v>
      </c>
    </row>
    <row r="523" spans="2:53" ht="15" customHeight="1" thickBot="1">
      <c r="B523" s="115"/>
      <c r="C523" s="120"/>
      <c r="D523" s="15"/>
      <c r="E523" s="121"/>
      <c r="F523" s="121"/>
      <c r="G523" s="114"/>
      <c r="AX523" s="3">
        <v>44927</v>
      </c>
      <c r="AZ523" s="3">
        <f t="shared" si="44"/>
        <v>42583</v>
      </c>
      <c r="BA523" s="13">
        <f t="shared" si="45"/>
        <v>2</v>
      </c>
    </row>
    <row r="524" spans="2:53" ht="15" customHeight="1" thickBot="1">
      <c r="B524" s="115"/>
      <c r="C524" s="120"/>
      <c r="D524" s="15"/>
      <c r="E524" s="121"/>
      <c r="F524" s="121"/>
      <c r="G524" s="114"/>
      <c r="AX524" s="3">
        <v>44958</v>
      </c>
      <c r="AZ524" s="3">
        <f t="shared" si="44"/>
        <v>42583</v>
      </c>
      <c r="BA524" s="13">
        <f t="shared" si="45"/>
        <v>2</v>
      </c>
    </row>
    <row r="525" spans="2:53" ht="15" customHeight="1" thickBot="1">
      <c r="B525" s="115"/>
      <c r="C525" s="120"/>
      <c r="D525" s="15"/>
      <c r="E525" s="121"/>
      <c r="F525" s="121"/>
      <c r="G525" s="114"/>
      <c r="AX525" s="3">
        <v>44986</v>
      </c>
      <c r="AZ525" s="3">
        <f t="shared" si="44"/>
        <v>42583</v>
      </c>
      <c r="BA525" s="13">
        <f t="shared" si="45"/>
        <v>2</v>
      </c>
    </row>
    <row r="526" spans="2:53" ht="15" customHeight="1" thickBot="1">
      <c r="B526" s="115"/>
      <c r="C526" s="120"/>
      <c r="D526" s="15"/>
      <c r="E526" s="121"/>
      <c r="F526" s="121"/>
      <c r="G526" s="114"/>
      <c r="AX526" s="3">
        <v>45017</v>
      </c>
      <c r="AZ526" s="3">
        <f t="shared" si="44"/>
        <v>42583</v>
      </c>
      <c r="BA526" s="13">
        <f t="shared" si="45"/>
        <v>2</v>
      </c>
    </row>
    <row r="527" spans="2:53" ht="15" customHeight="1" thickBot="1">
      <c r="B527" s="115"/>
      <c r="C527" s="120"/>
      <c r="D527" s="15"/>
      <c r="E527" s="121"/>
      <c r="F527" s="121"/>
      <c r="G527" s="114"/>
      <c r="AX527" s="3">
        <v>45047</v>
      </c>
      <c r="AZ527" s="3">
        <f t="shared" si="44"/>
        <v>42583</v>
      </c>
      <c r="BA527" s="13">
        <f t="shared" si="45"/>
        <v>2</v>
      </c>
    </row>
    <row r="528" spans="2:53" ht="15" customHeight="1" thickBot="1">
      <c r="B528" s="115"/>
      <c r="C528" s="120"/>
      <c r="D528" s="15"/>
      <c r="E528" s="121"/>
      <c r="F528" s="121"/>
      <c r="G528" s="114"/>
      <c r="AX528" s="3">
        <v>45078</v>
      </c>
      <c r="AZ528" s="3">
        <f t="shared" si="44"/>
        <v>42583</v>
      </c>
      <c r="BA528" s="13">
        <f t="shared" si="45"/>
        <v>2</v>
      </c>
    </row>
    <row r="529" spans="2:53" ht="15" customHeight="1" thickBot="1">
      <c r="B529" s="115"/>
      <c r="C529" s="120"/>
      <c r="D529" s="15"/>
      <c r="E529" s="121"/>
      <c r="F529" s="121"/>
      <c r="G529" s="114"/>
      <c r="AX529" s="3">
        <v>45108</v>
      </c>
      <c r="AZ529" s="3">
        <f t="shared" si="44"/>
        <v>42583</v>
      </c>
      <c r="BA529" s="13">
        <f t="shared" si="45"/>
        <v>2</v>
      </c>
    </row>
    <row r="530" spans="2:53" ht="15" customHeight="1" thickBot="1">
      <c r="B530" s="115"/>
      <c r="C530" s="120"/>
      <c r="D530" s="15"/>
      <c r="E530" s="121"/>
      <c r="F530" s="121"/>
      <c r="G530" s="114"/>
      <c r="AX530" s="3">
        <v>45139</v>
      </c>
      <c r="AZ530" s="3">
        <f t="shared" si="44"/>
        <v>42583</v>
      </c>
      <c r="BA530" s="13">
        <f t="shared" si="45"/>
        <v>2</v>
      </c>
    </row>
    <row r="531" spans="2:53" ht="15" customHeight="1" thickBot="1">
      <c r="B531" s="115"/>
      <c r="C531" s="120"/>
      <c r="D531" s="15"/>
      <c r="E531" s="121"/>
      <c r="F531" s="121"/>
      <c r="G531" s="114"/>
      <c r="AX531" s="3">
        <v>45170</v>
      </c>
      <c r="AZ531" s="3">
        <f t="shared" si="44"/>
        <v>42583</v>
      </c>
      <c r="BA531" s="13">
        <f t="shared" si="45"/>
        <v>2</v>
      </c>
    </row>
    <row r="532" spans="2:53" ht="15" customHeight="1" thickBot="1">
      <c r="B532" s="115"/>
      <c r="C532" s="120"/>
      <c r="D532" s="15"/>
      <c r="E532" s="121"/>
      <c r="F532" s="121"/>
      <c r="G532" s="114"/>
      <c r="AX532" s="3">
        <v>45200</v>
      </c>
      <c r="AZ532" s="3">
        <f t="shared" si="44"/>
        <v>42583</v>
      </c>
      <c r="BA532" s="13">
        <f t="shared" si="45"/>
        <v>2</v>
      </c>
    </row>
    <row r="533" spans="2:53" ht="15" customHeight="1" thickBot="1">
      <c r="B533" s="115"/>
      <c r="C533" s="120"/>
      <c r="D533" s="15"/>
      <c r="E533" s="121"/>
      <c r="F533" s="121"/>
      <c r="G533" s="114"/>
      <c r="AX533" s="3">
        <v>45231</v>
      </c>
      <c r="AZ533" s="3">
        <f t="shared" si="44"/>
        <v>42583</v>
      </c>
      <c r="BA533" s="13">
        <f t="shared" si="45"/>
        <v>2</v>
      </c>
    </row>
    <row r="534" spans="2:53" ht="15" customHeight="1" thickBot="1">
      <c r="B534" s="115"/>
      <c r="C534" s="120"/>
      <c r="D534" s="15"/>
      <c r="E534" s="121"/>
      <c r="F534" s="121"/>
      <c r="G534" s="114"/>
      <c r="AX534" s="3">
        <v>45261</v>
      </c>
      <c r="AZ534" s="3">
        <f t="shared" si="44"/>
        <v>42583</v>
      </c>
      <c r="BA534" s="13">
        <f t="shared" si="45"/>
        <v>2</v>
      </c>
    </row>
    <row r="535" spans="2:53" ht="15" customHeight="1" thickBot="1">
      <c r="B535" s="115"/>
      <c r="C535" s="120"/>
      <c r="D535" s="15"/>
      <c r="E535" s="121"/>
      <c r="F535" s="121"/>
      <c r="G535" s="114"/>
      <c r="AX535" s="3">
        <v>45292</v>
      </c>
      <c r="AZ535" s="3">
        <f t="shared" si="44"/>
        <v>42583</v>
      </c>
      <c r="BA535" s="13">
        <f t="shared" si="45"/>
        <v>2</v>
      </c>
    </row>
    <row r="536" spans="2:53" ht="15" customHeight="1" thickBot="1">
      <c r="B536" s="115"/>
      <c r="C536" s="120"/>
      <c r="D536" s="15"/>
      <c r="E536" s="121"/>
      <c r="F536" s="121"/>
      <c r="G536" s="114"/>
      <c r="AX536" s="3">
        <v>45323</v>
      </c>
      <c r="AZ536" s="3">
        <f t="shared" si="44"/>
        <v>42583</v>
      </c>
      <c r="BA536" s="13">
        <f t="shared" si="45"/>
        <v>2</v>
      </c>
    </row>
    <row r="537" spans="2:53" ht="15" customHeight="1">
      <c r="B537" s="115"/>
      <c r="C537" s="120"/>
      <c r="D537" s="15"/>
      <c r="E537" s="121"/>
      <c r="F537" s="121"/>
      <c r="G537" s="114"/>
      <c r="H537" s="12">
        <v>2.36</v>
      </c>
      <c r="AX537" s="3">
        <v>45352</v>
      </c>
      <c r="AZ537" s="3">
        <f t="shared" si="44"/>
        <v>42583</v>
      </c>
      <c r="BA537" s="13">
        <f t="shared" si="45"/>
        <v>2</v>
      </c>
    </row>
    <row r="538" spans="2:53" ht="18.75">
      <c r="B538" s="144" t="s">
        <v>6</v>
      </c>
      <c r="C538" s="144"/>
      <c r="D538" s="144"/>
      <c r="E538" s="144"/>
      <c r="F538" s="144"/>
      <c r="G538" s="144"/>
      <c r="H538" s="58"/>
      <c r="I538" s="123"/>
      <c r="AX538" s="3" t="s">
        <v>27</v>
      </c>
      <c r="BA538" s="13" t="s">
        <v>27</v>
      </c>
    </row>
    <row r="539" spans="2:53" ht="6" customHeight="1">
      <c r="B539" s="148" t="s">
        <v>11</v>
      </c>
      <c r="C539" s="148"/>
      <c r="D539" s="148"/>
      <c r="E539" s="148"/>
      <c r="F539" s="148"/>
      <c r="G539" s="148"/>
      <c r="AX539" s="3"/>
      <c r="BA539" s="13"/>
    </row>
    <row r="540" spans="2:53" ht="15" customHeight="1">
      <c r="B540" s="148"/>
      <c r="C540" s="148"/>
      <c r="D540" s="148"/>
      <c r="E540" s="148"/>
      <c r="F540" s="148"/>
      <c r="G540" s="148"/>
      <c r="AX540" s="3"/>
      <c r="BA540" s="13"/>
    </row>
    <row r="541" spans="2:53" ht="15" customHeight="1">
      <c r="B541" s="148"/>
      <c r="C541" s="148"/>
      <c r="D541" s="148"/>
      <c r="E541" s="148"/>
      <c r="F541" s="148"/>
      <c r="G541" s="148"/>
      <c r="AX541" s="3"/>
      <c r="BA541" s="13"/>
    </row>
    <row r="542" spans="2:53" ht="15" customHeight="1">
      <c r="B542" s="148"/>
      <c r="C542" s="148"/>
      <c r="D542" s="148"/>
      <c r="E542" s="148"/>
      <c r="F542" s="148"/>
      <c r="G542" s="148"/>
      <c r="AX542" s="3"/>
      <c r="BA542" s="13"/>
    </row>
    <row r="543" spans="50:53" ht="17.25">
      <c r="AX543" s="3"/>
      <c r="BA543" s="13"/>
    </row>
    <row r="544" spans="50:53" ht="17.25">
      <c r="AX544" s="3"/>
      <c r="BA544" s="13"/>
    </row>
    <row r="545" spans="50:53" ht="17.25">
      <c r="AX545" s="3"/>
      <c r="BA545" s="13"/>
    </row>
    <row r="546" spans="50:53" ht="17.25">
      <c r="AX546" s="3"/>
      <c r="BA546" s="13"/>
    </row>
    <row r="547" spans="50:53" ht="17.25">
      <c r="AX547" s="3"/>
      <c r="BA547" s="13"/>
    </row>
    <row r="548" spans="50:53" ht="17.25">
      <c r="AX548" s="3"/>
      <c r="BA548" s="13"/>
    </row>
    <row r="549" spans="50:53" ht="17.25">
      <c r="AX549" s="3"/>
      <c r="BA549" s="13"/>
    </row>
    <row r="550" spans="50:53" ht="17.25">
      <c r="AX550" s="3"/>
      <c r="BA550" s="13"/>
    </row>
    <row r="551" spans="50:53" ht="17.25">
      <c r="AX551" s="3"/>
      <c r="BA551" s="13"/>
    </row>
    <row r="552" spans="50:53" ht="17.25">
      <c r="AX552" s="3"/>
      <c r="BA552" s="13"/>
    </row>
    <row r="553" spans="50:53" ht="17.25">
      <c r="AX553" s="3"/>
      <c r="BA553" s="13"/>
    </row>
    <row r="554" spans="50:53" ht="17.25">
      <c r="AX554" s="3"/>
      <c r="BA554" s="13"/>
    </row>
    <row r="555" spans="50:53" ht="17.25">
      <c r="AX555" s="3"/>
      <c r="BA555" s="13"/>
    </row>
    <row r="556" spans="50:53" ht="17.25">
      <c r="AX556" s="3"/>
      <c r="BA556" s="13"/>
    </row>
    <row r="557" spans="50:53" ht="17.25">
      <c r="AX557" s="3"/>
      <c r="BA557" s="13"/>
    </row>
    <row r="558" spans="50:53" ht="17.25">
      <c r="AX558" s="3"/>
      <c r="BA558" s="13"/>
    </row>
    <row r="559" spans="50:53" ht="17.25">
      <c r="AX559" s="3"/>
      <c r="BA559" s="13"/>
    </row>
    <row r="560" spans="50:53" ht="17.25">
      <c r="AX560" s="3"/>
      <c r="BA560" s="13"/>
    </row>
    <row r="561" spans="50:53" ht="17.25">
      <c r="AX561" s="3"/>
      <c r="BA561" s="13"/>
    </row>
    <row r="562" spans="50:53" ht="17.25">
      <c r="AX562" s="3"/>
      <c r="BA562" s="13"/>
    </row>
    <row r="563" spans="50:53" ht="17.25">
      <c r="AX563" s="3"/>
      <c r="BA563" s="13"/>
    </row>
    <row r="564" spans="50:53" ht="17.25">
      <c r="AX564" s="3"/>
      <c r="BA564" s="13"/>
    </row>
    <row r="565" spans="50:53" ht="17.25">
      <c r="AX565" s="3"/>
      <c r="BA565" s="13"/>
    </row>
    <row r="566" spans="50:53" ht="17.25">
      <c r="AX566" s="3"/>
      <c r="BA566" s="13"/>
    </row>
    <row r="567" spans="50:53" ht="17.25">
      <c r="AX567" s="3"/>
      <c r="BA567" s="13"/>
    </row>
    <row r="568" spans="50:53" ht="17.25">
      <c r="AX568" s="3"/>
      <c r="BA568" s="13"/>
    </row>
    <row r="569" spans="50:53" ht="17.25">
      <c r="AX569" s="3"/>
      <c r="BA569" s="13"/>
    </row>
    <row r="570" spans="50:53" ht="17.25">
      <c r="AX570" s="3"/>
      <c r="BA570" s="13"/>
    </row>
    <row r="571" spans="50:53" ht="17.25">
      <c r="AX571" s="3"/>
      <c r="BA571" s="13"/>
    </row>
    <row r="572" spans="50:53" ht="17.25">
      <c r="AX572" s="3"/>
      <c r="BA572" s="13"/>
    </row>
    <row r="573" spans="50:53" ht="17.25">
      <c r="AX573" s="3"/>
      <c r="BA573" s="13"/>
    </row>
    <row r="574" spans="50:53" ht="17.25">
      <c r="AX574" s="3"/>
      <c r="BA574" s="13"/>
    </row>
    <row r="575" spans="50:53" ht="17.25">
      <c r="AX575" s="3"/>
      <c r="BA575" s="13"/>
    </row>
    <row r="576" spans="50:53" ht="17.25">
      <c r="AX576" s="3"/>
      <c r="BA576" s="13"/>
    </row>
    <row r="577" spans="50:53" ht="17.25">
      <c r="AX577" s="3"/>
      <c r="BA577" s="13"/>
    </row>
    <row r="578" spans="50:53" ht="17.25">
      <c r="AX578" s="3"/>
      <c r="BA578" s="13"/>
    </row>
    <row r="579" spans="50:53" ht="17.25">
      <c r="AX579" s="3"/>
      <c r="BA579" s="13"/>
    </row>
    <row r="580" spans="50:53" ht="17.25">
      <c r="AX580" s="3"/>
      <c r="BA580" s="13"/>
    </row>
    <row r="581" spans="50:53" ht="17.25">
      <c r="AX581" s="3"/>
      <c r="BA581" s="13"/>
    </row>
    <row r="582" spans="50:53" ht="17.25">
      <c r="AX582" s="3"/>
      <c r="BA582" s="13"/>
    </row>
    <row r="583" spans="50:53" ht="17.25">
      <c r="AX583" s="3"/>
      <c r="BA583" s="13"/>
    </row>
    <row r="584" spans="50:53" ht="17.25">
      <c r="AX584" s="3"/>
      <c r="BA584" s="13"/>
    </row>
    <row r="585" spans="50:53" ht="17.25">
      <c r="AX585" s="3"/>
      <c r="BA585" s="13"/>
    </row>
    <row r="586" spans="50:53" ht="17.25">
      <c r="AX586" s="3"/>
      <c r="BA586" s="13"/>
    </row>
    <row r="587" spans="50:53" ht="17.25">
      <c r="AX587" s="3"/>
      <c r="BA587" s="13"/>
    </row>
    <row r="588" spans="50:53" ht="17.25">
      <c r="AX588" s="3"/>
      <c r="BA588" s="13"/>
    </row>
    <row r="589" spans="50:53" ht="17.25">
      <c r="AX589" s="3"/>
      <c r="BA589" s="13"/>
    </row>
    <row r="590" spans="50:53" ht="17.25">
      <c r="AX590" s="3"/>
      <c r="BA590" s="13"/>
    </row>
    <row r="591" spans="50:53" ht="17.25">
      <c r="AX591" s="3"/>
      <c r="BA591" s="13"/>
    </row>
    <row r="592" spans="50:53" ht="17.25">
      <c r="AX592" s="3"/>
      <c r="BA592" s="13"/>
    </row>
    <row r="593" spans="50:53" ht="17.25">
      <c r="AX593" s="3"/>
      <c r="BA593" s="13"/>
    </row>
    <row r="594" spans="50:53" ht="17.25">
      <c r="AX594" s="3"/>
      <c r="BA594" s="13"/>
    </row>
    <row r="595" spans="50:53" ht="17.25">
      <c r="AX595" s="3"/>
      <c r="BA595" s="13"/>
    </row>
    <row r="596" spans="50:53" ht="17.25">
      <c r="AX596" s="3"/>
      <c r="BA596" s="13"/>
    </row>
    <row r="597" spans="50:53" ht="17.25">
      <c r="AX597" s="3"/>
      <c r="BA597" s="13"/>
    </row>
    <row r="598" spans="50:53" ht="17.25">
      <c r="AX598" s="3"/>
      <c r="BA598" s="13"/>
    </row>
    <row r="599" spans="50:53" ht="17.25">
      <c r="AX599" s="3"/>
      <c r="BA599" s="13"/>
    </row>
    <row r="600" spans="50:53" ht="17.25">
      <c r="AX600" s="3"/>
      <c r="BA600" s="13"/>
    </row>
    <row r="601" spans="50:53" ht="17.25">
      <c r="AX601" s="3"/>
      <c r="BA601" s="13"/>
    </row>
    <row r="602" spans="50:53" ht="17.25">
      <c r="AX602" s="3"/>
      <c r="BA602" s="13"/>
    </row>
    <row r="603" spans="50:53" ht="17.25">
      <c r="AX603" s="3"/>
      <c r="BA603" s="13"/>
    </row>
    <row r="604" spans="50:53" ht="17.25">
      <c r="AX604" s="3"/>
      <c r="BA604" s="13"/>
    </row>
    <row r="605" spans="50:53" ht="17.25">
      <c r="AX605" s="3"/>
      <c r="BA605" s="13"/>
    </row>
    <row r="606" spans="50:53" ht="17.25">
      <c r="AX606" s="3"/>
      <c r="BA606" s="13"/>
    </row>
    <row r="607" spans="50:53" ht="17.25">
      <c r="AX607" s="3"/>
      <c r="BA607" s="13"/>
    </row>
    <row r="608" spans="50:53" ht="17.25">
      <c r="AX608" s="3"/>
      <c r="BA608" s="13"/>
    </row>
    <row r="609" spans="50:53" ht="17.25">
      <c r="AX609" s="3"/>
      <c r="BA609" s="13"/>
    </row>
    <row r="610" spans="50:53" ht="17.25">
      <c r="AX610" s="3"/>
      <c r="BA610" s="13"/>
    </row>
    <row r="611" spans="50:53" ht="17.25">
      <c r="AX611" s="3"/>
      <c r="BA611" s="13"/>
    </row>
    <row r="612" spans="50:53" ht="17.25">
      <c r="AX612" s="3"/>
      <c r="BA612" s="13"/>
    </row>
    <row r="613" spans="50:53" ht="17.25">
      <c r="AX613" s="3"/>
      <c r="BA613" s="13"/>
    </row>
    <row r="614" spans="50:53" ht="17.25">
      <c r="AX614" s="3"/>
      <c r="BA614" s="13"/>
    </row>
    <row r="615" spans="50:53" ht="17.25">
      <c r="AX615" s="3"/>
      <c r="BA615" s="13"/>
    </row>
    <row r="616" spans="50:53" ht="17.25">
      <c r="AX616" s="3"/>
      <c r="BA616" s="13"/>
    </row>
    <row r="617" spans="50:53" ht="17.25">
      <c r="AX617" s="3"/>
      <c r="BA617" s="13"/>
    </row>
    <row r="618" spans="50:53" ht="17.25">
      <c r="AX618" s="3"/>
      <c r="BA618" s="13"/>
    </row>
    <row r="619" spans="50:53" ht="17.25">
      <c r="AX619" s="3"/>
      <c r="BA619" s="13"/>
    </row>
    <row r="620" spans="50:53" ht="17.25">
      <c r="AX620" s="3"/>
      <c r="BA620" s="13"/>
    </row>
    <row r="621" spans="50:53" ht="17.25">
      <c r="AX621" s="3"/>
      <c r="BA621" s="13"/>
    </row>
    <row r="622" spans="50:53" ht="17.25">
      <c r="AX622" s="3"/>
      <c r="BA622" s="13"/>
    </row>
    <row r="623" spans="50:53" ht="17.25">
      <c r="AX623" s="3"/>
      <c r="BA623" s="13"/>
    </row>
    <row r="624" spans="50:53" ht="17.25">
      <c r="AX624" s="3"/>
      <c r="BA624" s="13"/>
    </row>
    <row r="625" ht="17.25">
      <c r="AX625" s="3"/>
    </row>
    <row r="626" ht="17.25">
      <c r="AX626" s="3"/>
    </row>
    <row r="627" ht="17.25">
      <c r="AX627" s="3"/>
    </row>
    <row r="628" ht="17.25">
      <c r="AX628" s="3"/>
    </row>
    <row r="629" ht="17.25">
      <c r="AX629" s="3"/>
    </row>
    <row r="630" ht="17.25">
      <c r="AX630" s="3"/>
    </row>
    <row r="631" ht="17.25">
      <c r="AX631" s="3"/>
    </row>
    <row r="632" ht="17.25">
      <c r="AX632" s="3"/>
    </row>
    <row r="633" ht="17.25">
      <c r="AX633" s="3"/>
    </row>
    <row r="634" ht="17.25">
      <c r="AX634" s="3"/>
    </row>
    <row r="635" ht="17.25">
      <c r="AX635" s="3"/>
    </row>
    <row r="636" ht="17.25">
      <c r="AX636" s="3"/>
    </row>
    <row r="637" ht="17.25">
      <c r="AX637" s="3"/>
    </row>
    <row r="638" ht="17.25">
      <c r="AX638" s="3"/>
    </row>
    <row r="639" ht="17.25">
      <c r="AX639" s="3"/>
    </row>
    <row r="640" ht="17.25">
      <c r="AX640" s="3"/>
    </row>
    <row r="641" ht="17.25">
      <c r="AX641" s="3"/>
    </row>
    <row r="642" ht="17.25">
      <c r="AX642" s="3"/>
    </row>
    <row r="643" ht="17.25">
      <c r="AX643" s="3"/>
    </row>
    <row r="644" ht="17.25">
      <c r="AX644" s="3"/>
    </row>
    <row r="645" ht="17.25">
      <c r="AX645" s="3"/>
    </row>
    <row r="646" ht="17.25">
      <c r="AX646" s="3"/>
    </row>
    <row r="647" ht="17.25">
      <c r="AX647" s="3"/>
    </row>
    <row r="648" ht="17.25">
      <c r="AX648" s="3"/>
    </row>
    <row r="649" ht="17.25">
      <c r="AX649" s="3"/>
    </row>
    <row r="650" ht="17.25">
      <c r="AX650" s="3"/>
    </row>
    <row r="651" ht="17.25">
      <c r="AX651" s="3"/>
    </row>
    <row r="652" ht="17.25">
      <c r="AX652" s="3"/>
    </row>
    <row r="653" ht="17.25">
      <c r="AX653" s="3"/>
    </row>
    <row r="654" ht="17.25">
      <c r="AX654" s="3"/>
    </row>
    <row r="655" ht="17.25">
      <c r="AX655" s="3"/>
    </row>
    <row r="656" ht="17.25">
      <c r="AX656" s="3"/>
    </row>
    <row r="657" ht="17.25">
      <c r="AX657" s="3"/>
    </row>
    <row r="658" ht="17.25">
      <c r="AX658" s="3"/>
    </row>
    <row r="659" ht="17.25">
      <c r="AX659" s="3"/>
    </row>
    <row r="660" ht="17.25">
      <c r="AX660" s="3"/>
    </row>
    <row r="661" ht="17.25">
      <c r="AX661" s="3"/>
    </row>
    <row r="662" ht="17.25">
      <c r="AX662" s="3"/>
    </row>
    <row r="663" ht="17.25">
      <c r="AX663" s="3"/>
    </row>
    <row r="664" ht="17.25">
      <c r="AX664" s="3"/>
    </row>
    <row r="665" ht="17.25">
      <c r="AX665" s="3"/>
    </row>
    <row r="666" ht="17.25">
      <c r="AX666" s="3"/>
    </row>
    <row r="667" ht="17.25">
      <c r="AX667" s="3"/>
    </row>
    <row r="668" ht="17.25">
      <c r="AX668" s="3"/>
    </row>
  </sheetData>
  <sheetProtection password="B3E1" sheet="1" selectLockedCells="1" selectUnlockedCells="1"/>
  <mergeCells count="17">
    <mergeCell ref="B538:G538"/>
    <mergeCell ref="B2:G2"/>
    <mergeCell ref="B539:G542"/>
    <mergeCell ref="I2:N2"/>
    <mergeCell ref="I3:N3"/>
    <mergeCell ref="J8:N8"/>
    <mergeCell ref="J9:N9"/>
    <mergeCell ref="J13:N16"/>
    <mergeCell ref="J17:N17"/>
    <mergeCell ref="J11:N12"/>
    <mergeCell ref="I1:O1"/>
    <mergeCell ref="K6:N6"/>
    <mergeCell ref="B1:G1"/>
    <mergeCell ref="B4:G4"/>
    <mergeCell ref="I4:N4"/>
    <mergeCell ref="B3:G3"/>
    <mergeCell ref="I5:N5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2:R44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15.140625" style="0" customWidth="1"/>
    <col min="4" max="4" width="13.57421875" style="0" hidden="1" customWidth="1"/>
    <col min="5" max="5" width="13.7109375" style="0" hidden="1" customWidth="1"/>
    <col min="6" max="6" width="0.71875" style="0" customWidth="1"/>
    <col min="7" max="7" width="1.421875" style="0" customWidth="1"/>
    <col min="13" max="13" width="0.42578125" style="0" customWidth="1"/>
    <col min="14" max="14" width="26.00390625" style="0" customWidth="1"/>
  </cols>
  <sheetData>
    <row r="1" ht="15.75" thickBot="1"/>
    <row r="2" spans="2:14" ht="24" customHeight="1" thickBot="1">
      <c r="B2" s="174" t="s">
        <v>467</v>
      </c>
      <c r="C2" s="175"/>
      <c r="D2" s="175"/>
      <c r="E2" s="176"/>
      <c r="H2" s="168" t="s">
        <v>500</v>
      </c>
      <c r="I2" s="169"/>
      <c r="J2" s="169"/>
      <c r="K2" s="169"/>
      <c r="L2" s="169"/>
      <c r="M2" s="169"/>
      <c r="N2" s="170"/>
    </row>
    <row r="3" spans="2:14" ht="48" customHeight="1" thickBot="1">
      <c r="B3" s="19" t="s">
        <v>499</v>
      </c>
      <c r="C3" s="19" t="s">
        <v>475</v>
      </c>
      <c r="D3" s="19" t="s">
        <v>474</v>
      </c>
      <c r="E3" s="19" t="s">
        <v>476</v>
      </c>
      <c r="H3" s="171" t="s">
        <v>564</v>
      </c>
      <c r="I3" s="172"/>
      <c r="J3" s="172"/>
      <c r="K3" s="172"/>
      <c r="L3" s="172"/>
      <c r="M3" s="172"/>
      <c r="N3" s="173"/>
    </row>
    <row r="4" spans="2:14" ht="32.25" customHeight="1" thickBot="1">
      <c r="B4" s="59"/>
      <c r="C4" s="60"/>
      <c r="D4" s="21"/>
      <c r="E4" s="21"/>
      <c r="H4" s="183" t="s">
        <v>501</v>
      </c>
      <c r="I4" s="184"/>
      <c r="J4" s="184"/>
      <c r="K4" s="184"/>
      <c r="L4" s="184"/>
      <c r="M4" s="184"/>
      <c r="N4" s="63">
        <v>42583</v>
      </c>
    </row>
    <row r="5" spans="2:14" ht="15">
      <c r="B5" s="59" t="s">
        <v>27</v>
      </c>
      <c r="C5" s="60"/>
      <c r="D5" s="21"/>
      <c r="E5" s="21"/>
      <c r="H5" s="177" t="s">
        <v>563</v>
      </c>
      <c r="I5" s="178"/>
      <c r="J5" s="178"/>
      <c r="K5" s="178"/>
      <c r="L5" s="178"/>
      <c r="M5" s="178"/>
      <c r="N5" s="179"/>
    </row>
    <row r="6" spans="2:14" ht="19.5" customHeight="1" thickBot="1">
      <c r="B6" s="59"/>
      <c r="C6" s="60"/>
      <c r="D6" s="21"/>
      <c r="E6" s="21"/>
      <c r="H6" s="180"/>
      <c r="I6" s="181"/>
      <c r="J6" s="181"/>
      <c r="K6" s="181"/>
      <c r="L6" s="181"/>
      <c r="M6" s="181"/>
      <c r="N6" s="182"/>
    </row>
    <row r="7" spans="2:5" ht="15">
      <c r="B7" s="59"/>
      <c r="C7" s="60"/>
      <c r="D7" s="20"/>
      <c r="E7" s="20"/>
    </row>
    <row r="8" spans="2:18" ht="16.5" customHeight="1">
      <c r="B8" s="59"/>
      <c r="C8" s="60"/>
      <c r="D8" s="20"/>
      <c r="E8" s="20"/>
      <c r="G8" s="166" t="s">
        <v>20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2:18" ht="15.75" thickBot="1">
      <c r="B9" s="59"/>
      <c r="C9" s="60"/>
      <c r="D9" s="20"/>
      <c r="E9" s="20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</row>
    <row r="10" spans="2:18" ht="17.25" customHeight="1" thickBot="1">
      <c r="B10" s="59"/>
      <c r="C10" s="60"/>
      <c r="D10" s="20"/>
      <c r="E10" s="21"/>
      <c r="G10" s="185" t="s">
        <v>497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2:18" ht="15.75" customHeight="1" thickBot="1">
      <c r="B11" s="59"/>
      <c r="C11" s="60"/>
      <c r="D11" s="20"/>
      <c r="E11" s="20"/>
      <c r="G11" s="164" t="s">
        <v>21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2:18" ht="15" customHeight="1">
      <c r="B12" s="59"/>
      <c r="C12" s="60"/>
      <c r="D12" s="20"/>
      <c r="E12" s="2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2:18" ht="15" customHeight="1">
      <c r="B13" s="59"/>
      <c r="C13" s="60"/>
      <c r="D13" s="20"/>
      <c r="E13" s="2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2:5" ht="15">
      <c r="B14" s="59"/>
      <c r="C14" s="60"/>
      <c r="D14" s="20"/>
      <c r="E14" s="20"/>
    </row>
    <row r="15" spans="2:5" ht="15">
      <c r="B15" s="59"/>
      <c r="C15" s="60"/>
      <c r="D15" s="20"/>
      <c r="E15" s="20"/>
    </row>
    <row r="16" spans="2:5" ht="15">
      <c r="B16" s="59"/>
      <c r="C16" s="60"/>
      <c r="D16" s="20"/>
      <c r="E16" s="20"/>
    </row>
    <row r="17" spans="2:5" ht="15">
      <c r="B17" s="59"/>
      <c r="C17" s="60"/>
      <c r="D17" s="20"/>
      <c r="E17" s="20"/>
    </row>
    <row r="18" spans="2:5" ht="15">
      <c r="B18" s="59"/>
      <c r="C18" s="60"/>
      <c r="D18" s="20"/>
      <c r="E18" s="20"/>
    </row>
    <row r="19" spans="2:5" ht="15">
      <c r="B19" s="59"/>
      <c r="C19" s="60"/>
      <c r="D19" s="20"/>
      <c r="E19" s="20"/>
    </row>
    <row r="20" spans="2:5" ht="15">
      <c r="B20" s="59"/>
      <c r="C20" s="60"/>
      <c r="D20" s="20"/>
      <c r="E20" s="20"/>
    </row>
    <row r="21" spans="2:5" ht="15">
      <c r="B21" s="59"/>
      <c r="C21" s="60"/>
      <c r="D21" s="20"/>
      <c r="E21" s="20"/>
    </row>
    <row r="22" spans="2:5" ht="15">
      <c r="B22" s="59"/>
      <c r="C22" s="60"/>
      <c r="D22" s="20"/>
      <c r="E22" s="20"/>
    </row>
    <row r="23" spans="2:5" ht="15">
      <c r="B23" s="59"/>
      <c r="C23" s="60"/>
      <c r="D23" s="20"/>
      <c r="E23" s="20"/>
    </row>
    <row r="24" spans="2:5" ht="15">
      <c r="B24" s="59"/>
      <c r="C24" s="60"/>
      <c r="D24" s="20"/>
      <c r="E24" s="20"/>
    </row>
    <row r="25" spans="2:5" ht="15">
      <c r="B25" s="59"/>
      <c r="C25" s="60"/>
      <c r="D25" s="20"/>
      <c r="E25" s="20"/>
    </row>
    <row r="26" spans="2:5" ht="15">
      <c r="B26" s="59"/>
      <c r="C26" s="60"/>
      <c r="D26" s="20"/>
      <c r="E26" s="20"/>
    </row>
    <row r="27" spans="2:5" ht="15">
      <c r="B27" s="59"/>
      <c r="C27" s="60"/>
      <c r="D27" s="20"/>
      <c r="E27" s="20"/>
    </row>
    <row r="28" spans="2:5" ht="15">
      <c r="B28" s="59"/>
      <c r="C28" s="60"/>
      <c r="D28" s="20"/>
      <c r="E28" s="20"/>
    </row>
    <row r="29" spans="2:5" ht="15">
      <c r="B29" s="59"/>
      <c r="C29" s="60"/>
      <c r="D29" s="20"/>
      <c r="E29" s="20"/>
    </row>
    <row r="30" spans="2:5" ht="15">
      <c r="B30" s="59"/>
      <c r="C30" s="60"/>
      <c r="D30" s="20"/>
      <c r="E30" s="20"/>
    </row>
    <row r="31" spans="2:5" ht="15">
      <c r="B31" s="59"/>
      <c r="C31" s="60"/>
      <c r="D31" s="20"/>
      <c r="E31" s="20"/>
    </row>
    <row r="32" spans="2:5" ht="15">
      <c r="B32" s="59"/>
      <c r="C32" s="60"/>
      <c r="D32" s="20"/>
      <c r="E32" s="20"/>
    </row>
    <row r="33" spans="2:5" ht="15">
      <c r="B33" s="59"/>
      <c r="C33" s="60"/>
      <c r="D33" s="20"/>
      <c r="E33" s="20"/>
    </row>
    <row r="34" spans="2:5" ht="15">
      <c r="B34" s="59"/>
      <c r="C34" s="60"/>
      <c r="D34" s="20"/>
      <c r="E34" s="20"/>
    </row>
    <row r="35" spans="2:14" ht="15">
      <c r="B35" s="59"/>
      <c r="C35" s="60"/>
      <c r="D35" s="20"/>
      <c r="E35" s="20"/>
      <c r="H35" s="1"/>
      <c r="I35" s="1"/>
      <c r="J35" s="1"/>
      <c r="K35" s="1"/>
      <c r="L35" s="1"/>
      <c r="M35" s="1"/>
      <c r="N35" s="1"/>
    </row>
    <row r="36" spans="2:5" s="1" customFormat="1" ht="15">
      <c r="B36" s="59"/>
      <c r="C36" s="60"/>
      <c r="D36" s="20"/>
      <c r="E36" s="20"/>
    </row>
    <row r="37" spans="2:5" s="1" customFormat="1" ht="15">
      <c r="B37" s="59"/>
      <c r="C37" s="60"/>
      <c r="D37" s="20"/>
      <c r="E37" s="20"/>
    </row>
    <row r="38" spans="2:5" s="1" customFormat="1" ht="15">
      <c r="B38" s="59"/>
      <c r="C38" s="60"/>
      <c r="D38" s="20"/>
      <c r="E38" s="20"/>
    </row>
    <row r="39" spans="2:5" s="1" customFormat="1" ht="15">
      <c r="B39" s="59"/>
      <c r="C39" s="60"/>
      <c r="D39" s="20"/>
      <c r="E39" s="20"/>
    </row>
    <row r="40" spans="2:5" s="1" customFormat="1" ht="15">
      <c r="B40" s="59"/>
      <c r="C40" s="60"/>
      <c r="D40" s="20"/>
      <c r="E40" s="20"/>
    </row>
    <row r="41" spans="2:5" s="1" customFormat="1" ht="15">
      <c r="B41" s="59"/>
      <c r="C41" s="60"/>
      <c r="D41" s="20"/>
      <c r="E41" s="20"/>
    </row>
    <row r="42" spans="2:5" s="1" customFormat="1" ht="15">
      <c r="B42" s="59"/>
      <c r="C42" s="60"/>
      <c r="D42" s="20"/>
      <c r="E42" s="20"/>
    </row>
    <row r="43" spans="2:5" s="1" customFormat="1" ht="15">
      <c r="B43" s="59"/>
      <c r="C43" s="60"/>
      <c r="D43" s="20"/>
      <c r="E43" s="20"/>
    </row>
    <row r="44" spans="2:5" s="1" customFormat="1" ht="15">
      <c r="B44" s="59"/>
      <c r="C44" s="60"/>
      <c r="D44" s="20"/>
      <c r="E44" s="20"/>
    </row>
    <row r="45" spans="2:5" s="1" customFormat="1" ht="15">
      <c r="B45" s="59"/>
      <c r="C45" s="60"/>
      <c r="D45" s="20"/>
      <c r="E45" s="20"/>
    </row>
    <row r="46" spans="2:5" s="1" customFormat="1" ht="15">
      <c r="B46" s="59"/>
      <c r="C46" s="60"/>
      <c r="D46" s="20"/>
      <c r="E46" s="20"/>
    </row>
    <row r="47" spans="2:5" s="1" customFormat="1" ht="15">
      <c r="B47" s="59"/>
      <c r="C47" s="60"/>
      <c r="D47" s="20"/>
      <c r="E47" s="20"/>
    </row>
    <row r="48" spans="2:5" s="1" customFormat="1" ht="15">
      <c r="B48" s="59"/>
      <c r="C48" s="60"/>
      <c r="D48" s="20"/>
      <c r="E48" s="20"/>
    </row>
    <row r="49" spans="2:5" s="1" customFormat="1" ht="15">
      <c r="B49" s="59"/>
      <c r="C49" s="60"/>
      <c r="D49" s="20"/>
      <c r="E49" s="20"/>
    </row>
    <row r="50" spans="2:5" s="1" customFormat="1" ht="15">
      <c r="B50" s="59"/>
      <c r="C50" s="60"/>
      <c r="D50" s="20"/>
      <c r="E50" s="20"/>
    </row>
    <row r="51" spans="2:14" s="1" customFormat="1" ht="15">
      <c r="B51" s="59"/>
      <c r="C51" s="60"/>
      <c r="D51" s="20"/>
      <c r="E51" s="20"/>
      <c r="H51"/>
      <c r="I51"/>
      <c r="J51"/>
      <c r="K51"/>
      <c r="L51"/>
      <c r="M51"/>
      <c r="N51"/>
    </row>
    <row r="52" spans="2:5" ht="15">
      <c r="B52" s="59"/>
      <c r="C52" s="60"/>
      <c r="D52" s="20"/>
      <c r="E52" s="20"/>
    </row>
    <row r="53" spans="2:5" ht="15">
      <c r="B53" s="59"/>
      <c r="C53" s="60"/>
      <c r="D53" s="20"/>
      <c r="E53" s="20"/>
    </row>
    <row r="54" spans="2:5" ht="15">
      <c r="B54" s="59"/>
      <c r="C54" s="60"/>
      <c r="D54" s="20"/>
      <c r="E54" s="20"/>
    </row>
    <row r="55" spans="2:5" ht="15">
      <c r="B55" s="59"/>
      <c r="C55" s="60"/>
      <c r="D55" s="20"/>
      <c r="E55" s="20"/>
    </row>
    <row r="56" spans="2:5" ht="15">
      <c r="B56" s="59"/>
      <c r="C56" s="60"/>
      <c r="D56" s="20"/>
      <c r="E56" s="20"/>
    </row>
    <row r="57" spans="2:5" ht="15">
      <c r="B57" s="59"/>
      <c r="C57" s="60"/>
      <c r="D57" s="20"/>
      <c r="E57" s="20"/>
    </row>
    <row r="58" spans="2:5" ht="15">
      <c r="B58" s="61"/>
      <c r="C58" s="62"/>
      <c r="D58" s="1"/>
      <c r="E58" s="1"/>
    </row>
    <row r="59" spans="2:5" ht="15">
      <c r="B59" s="61"/>
      <c r="C59" s="62"/>
      <c r="D59" s="1"/>
      <c r="E59" s="1"/>
    </row>
    <row r="60" spans="2:5" ht="15">
      <c r="B60" s="61"/>
      <c r="C60" s="62"/>
      <c r="D60" s="1"/>
      <c r="E60" s="1"/>
    </row>
    <row r="61" spans="2:5" ht="15">
      <c r="B61" s="61"/>
      <c r="C61" s="62"/>
      <c r="D61" s="1"/>
      <c r="E61" s="1"/>
    </row>
    <row r="62" spans="2:5" ht="15">
      <c r="B62" s="61"/>
      <c r="C62" s="62"/>
      <c r="D62" s="1"/>
      <c r="E62" s="1"/>
    </row>
    <row r="63" spans="2:5" ht="15">
      <c r="B63" s="61"/>
      <c r="C63" s="62"/>
      <c r="D63" s="1"/>
      <c r="E63" s="1"/>
    </row>
    <row r="64" spans="2:5" ht="15">
      <c r="B64" s="61"/>
      <c r="C64" s="62"/>
      <c r="D64" s="1"/>
      <c r="E64" s="1"/>
    </row>
    <row r="65" spans="2:5" ht="15">
      <c r="B65" s="61"/>
      <c r="C65" s="62"/>
      <c r="D65" s="1"/>
      <c r="E65" s="1"/>
    </row>
    <row r="66" spans="2:5" ht="15">
      <c r="B66" s="61"/>
      <c r="C66" s="62"/>
      <c r="D66" s="1"/>
      <c r="E66" s="1"/>
    </row>
    <row r="67" spans="2:5" ht="15">
      <c r="B67" s="61"/>
      <c r="C67" s="62"/>
      <c r="D67" s="1"/>
      <c r="E67" s="1"/>
    </row>
    <row r="68" spans="2:5" ht="15">
      <c r="B68" s="61"/>
      <c r="C68" s="62"/>
      <c r="D68" s="1"/>
      <c r="E68" s="1"/>
    </row>
    <row r="69" spans="2:5" ht="15">
      <c r="B69" s="61"/>
      <c r="C69" s="62"/>
      <c r="D69" s="1"/>
      <c r="E69" s="1"/>
    </row>
    <row r="70" spans="2:5" ht="15">
      <c r="B70" s="61"/>
      <c r="C70" s="62"/>
      <c r="D70" s="1"/>
      <c r="E70" s="1"/>
    </row>
    <row r="71" spans="2:5" ht="15">
      <c r="B71" s="61"/>
      <c r="C71" s="62"/>
      <c r="D71" s="1"/>
      <c r="E71" s="1"/>
    </row>
    <row r="72" spans="2:5" ht="15">
      <c r="B72" s="61"/>
      <c r="C72" s="62"/>
      <c r="D72" s="1"/>
      <c r="E72" s="1"/>
    </row>
    <row r="73" spans="2:5" ht="15">
      <c r="B73" s="61"/>
      <c r="C73" s="62"/>
      <c r="D73" s="1"/>
      <c r="E73" s="1"/>
    </row>
    <row r="74" spans="2:5" ht="15">
      <c r="B74" s="61"/>
      <c r="C74" s="62"/>
      <c r="D74" s="1"/>
      <c r="E74" s="1"/>
    </row>
    <row r="75" spans="2:5" ht="15">
      <c r="B75" s="61"/>
      <c r="C75" s="62"/>
      <c r="D75" s="1"/>
      <c r="E75" s="1"/>
    </row>
    <row r="76" spans="2:5" ht="15">
      <c r="B76" s="61"/>
      <c r="C76" s="62"/>
      <c r="D76" s="1"/>
      <c r="E76" s="1"/>
    </row>
    <row r="77" spans="2:5" ht="15">
      <c r="B77" s="61"/>
      <c r="C77" s="62"/>
      <c r="D77" s="1"/>
      <c r="E77" s="1"/>
    </row>
    <row r="78" spans="2:5" ht="15">
      <c r="B78" s="61"/>
      <c r="C78" s="62"/>
      <c r="D78" s="1"/>
      <c r="E78" s="1"/>
    </row>
    <row r="79" spans="2:5" ht="15">
      <c r="B79" s="61"/>
      <c r="C79" s="62"/>
      <c r="D79" s="1"/>
      <c r="E79" s="1"/>
    </row>
    <row r="80" spans="2:5" ht="15">
      <c r="B80" s="61"/>
      <c r="C80" s="62"/>
      <c r="D80" s="1"/>
      <c r="E80" s="1"/>
    </row>
    <row r="81" spans="2:5" ht="15">
      <c r="B81" s="61"/>
      <c r="C81" s="62"/>
      <c r="D81" s="1"/>
      <c r="E81" s="1"/>
    </row>
    <row r="82" spans="2:5" ht="15">
      <c r="B82" s="61"/>
      <c r="C82" s="62"/>
      <c r="D82" s="1"/>
      <c r="E82" s="1"/>
    </row>
    <row r="83" spans="2:5" ht="15">
      <c r="B83" s="61"/>
      <c r="C83" s="62"/>
      <c r="D83" s="1"/>
      <c r="E83" s="1"/>
    </row>
    <row r="84" spans="2:5" ht="15">
      <c r="B84" s="61"/>
      <c r="C84" s="62"/>
      <c r="D84" s="1"/>
      <c r="E84" s="1"/>
    </row>
    <row r="85" spans="2:5" ht="15">
      <c r="B85" s="61"/>
      <c r="C85" s="62"/>
      <c r="D85" s="1"/>
      <c r="E85" s="1"/>
    </row>
    <row r="86" spans="2:5" ht="15">
      <c r="B86" s="61"/>
      <c r="C86" s="62"/>
      <c r="D86" s="1"/>
      <c r="E86" s="1"/>
    </row>
    <row r="87" spans="2:5" ht="15">
      <c r="B87" s="61"/>
      <c r="C87" s="62"/>
      <c r="D87" s="1"/>
      <c r="E87" s="1"/>
    </row>
    <row r="88" spans="2:5" ht="15">
      <c r="B88" s="61"/>
      <c r="C88" s="62"/>
      <c r="D88" s="1"/>
      <c r="E88" s="1"/>
    </row>
    <row r="89" spans="2:5" ht="15">
      <c r="B89" s="61"/>
      <c r="C89" s="62"/>
      <c r="D89" s="1"/>
      <c r="E89" s="1"/>
    </row>
    <row r="90" spans="2:5" ht="15">
      <c r="B90" s="61"/>
      <c r="C90" s="62"/>
      <c r="D90" s="1"/>
      <c r="E90" s="1"/>
    </row>
    <row r="91" spans="2:5" ht="15">
      <c r="B91" s="61"/>
      <c r="C91" s="62"/>
      <c r="D91" s="1"/>
      <c r="E91" s="1"/>
    </row>
    <row r="92" spans="2:5" ht="15">
      <c r="B92" s="61"/>
      <c r="C92" s="62"/>
      <c r="D92" s="1"/>
      <c r="E92" s="1"/>
    </row>
    <row r="93" spans="2:5" ht="15">
      <c r="B93" s="61"/>
      <c r="C93" s="62"/>
      <c r="D93" s="1"/>
      <c r="E93" s="1"/>
    </row>
    <row r="94" spans="2:5" ht="15">
      <c r="B94" s="61"/>
      <c r="C94" s="62"/>
      <c r="D94" s="1"/>
      <c r="E94" s="1"/>
    </row>
    <row r="95" spans="2:5" ht="15">
      <c r="B95" s="61"/>
      <c r="C95" s="62"/>
      <c r="D95" s="1"/>
      <c r="E95" s="1"/>
    </row>
    <row r="96" spans="2:5" ht="15">
      <c r="B96" s="61"/>
      <c r="C96" s="62"/>
      <c r="D96" s="1"/>
      <c r="E96" s="1"/>
    </row>
    <row r="97" spans="2:5" ht="15">
      <c r="B97" s="61"/>
      <c r="C97" s="62"/>
      <c r="D97" s="1"/>
      <c r="E97" s="1"/>
    </row>
    <row r="98" spans="2:5" ht="15">
      <c r="B98" s="61"/>
      <c r="C98" s="62"/>
      <c r="D98" s="1"/>
      <c r="E98" s="1"/>
    </row>
    <row r="99" spans="2:5" ht="15">
      <c r="B99" s="61"/>
      <c r="C99" s="62"/>
      <c r="D99" s="1"/>
      <c r="E99" s="1"/>
    </row>
    <row r="100" spans="2:5" ht="15">
      <c r="B100" s="61"/>
      <c r="C100" s="62"/>
      <c r="D100" s="1"/>
      <c r="E100" s="1"/>
    </row>
    <row r="101" spans="2:5" ht="15">
      <c r="B101" s="61"/>
      <c r="C101" s="62"/>
      <c r="D101" s="1"/>
      <c r="E101" s="1"/>
    </row>
    <row r="102" spans="2:5" ht="15">
      <c r="B102" s="61"/>
      <c r="C102" s="62"/>
      <c r="D102" s="1"/>
      <c r="E102" s="1"/>
    </row>
    <row r="103" spans="2:5" ht="15">
      <c r="B103" s="61"/>
      <c r="C103" s="62"/>
      <c r="D103" s="1"/>
      <c r="E103" s="1"/>
    </row>
    <row r="104" spans="2:5" ht="15">
      <c r="B104" s="61"/>
      <c r="C104" s="62"/>
      <c r="D104" s="1"/>
      <c r="E104" s="1"/>
    </row>
    <row r="105" spans="2:5" ht="15">
      <c r="B105" s="61"/>
      <c r="C105" s="62"/>
      <c r="D105" s="1"/>
      <c r="E105" s="1"/>
    </row>
    <row r="106" spans="2:5" ht="15">
      <c r="B106" s="61"/>
      <c r="C106" s="62"/>
      <c r="D106" s="1"/>
      <c r="E106" s="1"/>
    </row>
    <row r="107" spans="2:5" ht="15">
      <c r="B107" s="61"/>
      <c r="C107" s="62"/>
      <c r="D107" s="1"/>
      <c r="E107" s="1"/>
    </row>
    <row r="108" spans="2:5" ht="15">
      <c r="B108" s="61"/>
      <c r="C108" s="62"/>
      <c r="D108" s="1"/>
      <c r="E108" s="1"/>
    </row>
    <row r="109" spans="2:5" ht="15">
      <c r="B109" s="61"/>
      <c r="C109" s="62"/>
      <c r="D109" s="1"/>
      <c r="E109" s="1"/>
    </row>
    <row r="110" spans="2:5" ht="15">
      <c r="B110" s="61"/>
      <c r="C110" s="62"/>
      <c r="D110" s="1"/>
      <c r="E110" s="1"/>
    </row>
    <row r="111" spans="2:5" ht="15">
      <c r="B111" s="61"/>
      <c r="C111" s="62"/>
      <c r="D111" s="1"/>
      <c r="E111" s="1"/>
    </row>
    <row r="112" spans="2:5" ht="15">
      <c r="B112" s="61"/>
      <c r="C112" s="62"/>
      <c r="D112" s="1"/>
      <c r="E112" s="1"/>
    </row>
    <row r="113" spans="2:5" ht="15">
      <c r="B113" s="61"/>
      <c r="C113" s="62"/>
      <c r="D113" s="1"/>
      <c r="E113" s="1"/>
    </row>
    <row r="114" spans="2:5" ht="15">
      <c r="B114" s="61"/>
      <c r="C114" s="62"/>
      <c r="D114" s="1"/>
      <c r="E114" s="1"/>
    </row>
    <row r="115" spans="2:5" ht="15">
      <c r="B115" s="61"/>
      <c r="C115" s="62"/>
      <c r="D115" s="1"/>
      <c r="E115" s="1"/>
    </row>
    <row r="116" spans="2:5" ht="15">
      <c r="B116" s="61"/>
      <c r="C116" s="62"/>
      <c r="D116" s="1"/>
      <c r="E116" s="1"/>
    </row>
    <row r="117" spans="2:5" ht="15">
      <c r="B117" s="61"/>
      <c r="C117" s="62"/>
      <c r="D117" s="1"/>
      <c r="E117" s="1"/>
    </row>
    <row r="118" spans="2:5" ht="15">
      <c r="B118" s="61"/>
      <c r="C118" s="62"/>
      <c r="D118" s="1"/>
      <c r="E118" s="1"/>
    </row>
    <row r="119" spans="2:5" ht="15">
      <c r="B119" s="61"/>
      <c r="C119" s="62"/>
      <c r="D119" s="1"/>
      <c r="E119" s="1"/>
    </row>
    <row r="120" spans="2:5" ht="15">
      <c r="B120" s="61"/>
      <c r="C120" s="62"/>
      <c r="D120" s="1"/>
      <c r="E120" s="1"/>
    </row>
    <row r="121" spans="2:5" ht="15">
      <c r="B121" s="61"/>
      <c r="C121" s="62"/>
      <c r="D121" s="1"/>
      <c r="E121" s="1"/>
    </row>
    <row r="122" spans="2:5" ht="15">
      <c r="B122" s="61"/>
      <c r="C122" s="62"/>
      <c r="D122" s="1"/>
      <c r="E122" s="1"/>
    </row>
    <row r="123" spans="2:5" ht="15">
      <c r="B123" s="61"/>
      <c r="C123" s="62"/>
      <c r="D123" s="1"/>
      <c r="E123" s="1"/>
    </row>
    <row r="124" spans="2:5" ht="15">
      <c r="B124" s="61"/>
      <c r="C124" s="62"/>
      <c r="D124" s="1"/>
      <c r="E124" s="1"/>
    </row>
    <row r="125" spans="2:5" ht="15">
      <c r="B125" s="61"/>
      <c r="C125" s="62"/>
      <c r="D125" s="1"/>
      <c r="E125" s="1"/>
    </row>
    <row r="126" spans="2:5" ht="15">
      <c r="B126" s="61"/>
      <c r="C126" s="62"/>
      <c r="D126" s="1"/>
      <c r="E126" s="1"/>
    </row>
    <row r="127" spans="2:5" ht="15">
      <c r="B127" s="61"/>
      <c r="C127" s="62"/>
      <c r="D127" s="1"/>
      <c r="E127" s="1"/>
    </row>
    <row r="128" spans="2:5" ht="15">
      <c r="B128" s="61"/>
      <c r="C128" s="62"/>
      <c r="D128" s="1"/>
      <c r="E128" s="1"/>
    </row>
    <row r="129" spans="2:5" ht="15">
      <c r="B129" s="61"/>
      <c r="C129" s="62"/>
      <c r="D129" s="1"/>
      <c r="E129" s="1"/>
    </row>
    <row r="130" spans="2:5" ht="15">
      <c r="B130" s="61"/>
      <c r="C130" s="62"/>
      <c r="D130" s="1"/>
      <c r="E130" s="1"/>
    </row>
    <row r="131" spans="2:5" ht="15">
      <c r="B131" s="61"/>
      <c r="C131" s="62"/>
      <c r="D131" s="1"/>
      <c r="E131" s="1"/>
    </row>
    <row r="132" spans="2:5" ht="15">
      <c r="B132" s="61"/>
      <c r="C132" s="62"/>
      <c r="D132" s="1"/>
      <c r="E132" s="1"/>
    </row>
    <row r="133" spans="2:5" ht="15">
      <c r="B133" s="61"/>
      <c r="C133" s="62"/>
      <c r="D133" s="1"/>
      <c r="E133" s="1"/>
    </row>
    <row r="134" spans="2:5" ht="15">
      <c r="B134" s="61"/>
      <c r="C134" s="62"/>
      <c r="D134" s="1"/>
      <c r="E134" s="1"/>
    </row>
    <row r="135" spans="2:5" ht="15">
      <c r="B135" s="61"/>
      <c r="C135" s="62"/>
      <c r="D135" s="1"/>
      <c r="E135" s="1"/>
    </row>
    <row r="136" spans="2:5" ht="15">
      <c r="B136" s="61"/>
      <c r="C136" s="62"/>
      <c r="D136" s="1"/>
      <c r="E136" s="1"/>
    </row>
    <row r="137" spans="2:5" ht="15">
      <c r="B137" s="61"/>
      <c r="C137" s="62"/>
      <c r="D137" s="1"/>
      <c r="E137" s="1"/>
    </row>
    <row r="138" spans="2:5" ht="15">
      <c r="B138" s="61"/>
      <c r="C138" s="62"/>
      <c r="D138" s="1"/>
      <c r="E138" s="1"/>
    </row>
    <row r="139" spans="2:5" ht="15">
      <c r="B139" s="61"/>
      <c r="C139" s="62"/>
      <c r="D139" s="1"/>
      <c r="E139" s="1"/>
    </row>
    <row r="140" spans="2:5" ht="15">
      <c r="B140" s="61"/>
      <c r="C140" s="62"/>
      <c r="D140" s="1"/>
      <c r="E140" s="1"/>
    </row>
    <row r="141" spans="2:5" ht="15">
      <c r="B141" s="61"/>
      <c r="C141" s="62"/>
      <c r="D141" s="1"/>
      <c r="E141" s="1"/>
    </row>
    <row r="142" spans="2:5" ht="15">
      <c r="B142" s="61"/>
      <c r="C142" s="62"/>
      <c r="D142" s="1"/>
      <c r="E142" s="1"/>
    </row>
    <row r="143" spans="2:5" ht="15">
      <c r="B143" s="61"/>
      <c r="C143" s="62"/>
      <c r="D143" s="1"/>
      <c r="E143" s="1"/>
    </row>
    <row r="144" spans="2:5" ht="15">
      <c r="B144" s="61"/>
      <c r="C144" s="62"/>
      <c r="D144" s="1"/>
      <c r="E144" s="1"/>
    </row>
    <row r="145" spans="2:5" ht="15">
      <c r="B145" s="61"/>
      <c r="C145" s="62"/>
      <c r="D145" s="1"/>
      <c r="E145" s="1"/>
    </row>
    <row r="146" spans="2:5" ht="15">
      <c r="B146" s="61"/>
      <c r="C146" s="62"/>
      <c r="D146" s="1"/>
      <c r="E146" s="1"/>
    </row>
    <row r="147" spans="2:5" ht="15">
      <c r="B147" s="61"/>
      <c r="C147" s="62"/>
      <c r="D147" s="1"/>
      <c r="E147" s="1"/>
    </row>
    <row r="148" spans="2:5" ht="15">
      <c r="B148" s="61"/>
      <c r="C148" s="62"/>
      <c r="D148" s="1"/>
      <c r="E148" s="1"/>
    </row>
    <row r="149" spans="2:5" ht="15">
      <c r="B149" s="61"/>
      <c r="C149" s="62"/>
      <c r="D149" s="1"/>
      <c r="E149" s="1"/>
    </row>
    <row r="150" spans="2:5" ht="15">
      <c r="B150" s="61"/>
      <c r="C150" s="62"/>
      <c r="D150" s="1"/>
      <c r="E150" s="1"/>
    </row>
    <row r="151" spans="2:5" ht="15">
      <c r="B151" s="61"/>
      <c r="C151" s="62"/>
      <c r="D151" s="1"/>
      <c r="E151" s="1"/>
    </row>
    <row r="152" spans="2:5" ht="15">
      <c r="B152" s="61"/>
      <c r="C152" s="62"/>
      <c r="D152" s="1"/>
      <c r="E152" s="1"/>
    </row>
    <row r="153" spans="2:5" ht="15">
      <c r="B153" s="61"/>
      <c r="C153" s="62"/>
      <c r="D153" s="1"/>
      <c r="E153" s="1"/>
    </row>
    <row r="154" spans="2:5" ht="15">
      <c r="B154" s="61"/>
      <c r="C154" s="62"/>
      <c r="D154" s="1"/>
      <c r="E154" s="1"/>
    </row>
    <row r="155" spans="2:5" ht="15">
      <c r="B155" s="61"/>
      <c r="C155" s="62"/>
      <c r="D155" s="1"/>
      <c r="E155" s="1"/>
    </row>
    <row r="156" spans="2:5" ht="15">
      <c r="B156" s="61"/>
      <c r="C156" s="62"/>
      <c r="D156" s="1"/>
      <c r="E156" s="1"/>
    </row>
    <row r="157" spans="2:5" ht="15">
      <c r="B157" s="61"/>
      <c r="C157" s="62"/>
      <c r="D157" s="1"/>
      <c r="E157" s="1"/>
    </row>
    <row r="158" spans="2:5" ht="15">
      <c r="B158" s="61"/>
      <c r="C158" s="62"/>
      <c r="D158" s="1"/>
      <c r="E158" s="1"/>
    </row>
    <row r="159" spans="2:5" ht="15">
      <c r="B159" s="61"/>
      <c r="C159" s="62"/>
      <c r="D159" s="1"/>
      <c r="E159" s="1"/>
    </row>
    <row r="160" spans="2:5" ht="15">
      <c r="B160" s="61"/>
      <c r="C160" s="62"/>
      <c r="D160" s="1"/>
      <c r="E160" s="1"/>
    </row>
    <row r="161" spans="2:5" ht="15">
      <c r="B161" s="61"/>
      <c r="C161" s="62"/>
      <c r="D161" s="1"/>
      <c r="E161" s="1"/>
    </row>
    <row r="162" spans="2:5" ht="15">
      <c r="B162" s="61"/>
      <c r="C162" s="62"/>
      <c r="D162" s="1"/>
      <c r="E162" s="1"/>
    </row>
    <row r="163" spans="2:5" ht="15">
      <c r="B163" s="61"/>
      <c r="C163" s="62"/>
      <c r="D163" s="1"/>
      <c r="E163" s="1"/>
    </row>
    <row r="164" spans="2:5" ht="15">
      <c r="B164" s="61"/>
      <c r="C164" s="62"/>
      <c r="D164" s="1"/>
      <c r="E164" s="1"/>
    </row>
    <row r="165" spans="2:5" ht="15">
      <c r="B165" s="61"/>
      <c r="C165" s="62"/>
      <c r="D165" s="1"/>
      <c r="E165" s="1"/>
    </row>
    <row r="166" spans="2:5" ht="15">
      <c r="B166" s="61"/>
      <c r="C166" s="62"/>
      <c r="D166" s="1"/>
      <c r="E166" s="1"/>
    </row>
    <row r="167" spans="2:5" ht="15">
      <c r="B167" s="61"/>
      <c r="C167" s="62"/>
      <c r="D167" s="1"/>
      <c r="E167" s="1"/>
    </row>
    <row r="168" spans="2:5" ht="15">
      <c r="B168" s="61"/>
      <c r="C168" s="62"/>
      <c r="D168" s="1"/>
      <c r="E168" s="1"/>
    </row>
    <row r="169" spans="2:5" ht="15">
      <c r="B169" s="61"/>
      <c r="C169" s="62"/>
      <c r="D169" s="1"/>
      <c r="E169" s="1"/>
    </row>
    <row r="170" spans="2:5" ht="15">
      <c r="B170" s="61"/>
      <c r="C170" s="62"/>
      <c r="D170" s="1"/>
      <c r="E170" s="1"/>
    </row>
    <row r="171" spans="2:5" ht="15">
      <c r="B171" s="61"/>
      <c r="C171" s="62"/>
      <c r="D171" s="1"/>
      <c r="E171" s="1"/>
    </row>
    <row r="172" spans="2:5" ht="15">
      <c r="B172" s="61"/>
      <c r="C172" s="62"/>
      <c r="D172" s="1"/>
      <c r="E172" s="1"/>
    </row>
    <row r="173" spans="2:5" ht="15">
      <c r="B173" s="61"/>
      <c r="C173" s="62"/>
      <c r="D173" s="1"/>
      <c r="E173" s="1"/>
    </row>
    <row r="174" spans="2:5" ht="15">
      <c r="B174" s="61"/>
      <c r="C174" s="62"/>
      <c r="D174" s="1"/>
      <c r="E174" s="1"/>
    </row>
    <row r="175" spans="2:5" ht="15">
      <c r="B175" s="61"/>
      <c r="C175" s="62"/>
      <c r="D175" s="1"/>
      <c r="E175" s="1"/>
    </row>
    <row r="176" spans="2:5" ht="15">
      <c r="B176" s="61"/>
      <c r="C176" s="62"/>
      <c r="D176" s="1"/>
      <c r="E176" s="1"/>
    </row>
    <row r="177" spans="2:5" ht="15">
      <c r="B177" s="61"/>
      <c r="C177" s="62"/>
      <c r="D177" s="1"/>
      <c r="E177" s="1"/>
    </row>
    <row r="178" spans="2:5" ht="15">
      <c r="B178" s="61"/>
      <c r="C178" s="62"/>
      <c r="D178" s="1"/>
      <c r="E178" s="1"/>
    </row>
    <row r="179" spans="2:5" ht="15">
      <c r="B179" s="61"/>
      <c r="C179" s="62"/>
      <c r="D179" s="1"/>
      <c r="E179" s="1"/>
    </row>
    <row r="180" spans="2:5" ht="15">
      <c r="B180" s="61"/>
      <c r="C180" s="62"/>
      <c r="D180" s="1"/>
      <c r="E180" s="1"/>
    </row>
    <row r="181" spans="2:5" ht="15">
      <c r="B181" s="61"/>
      <c r="C181" s="62"/>
      <c r="D181" s="1"/>
      <c r="E181" s="1"/>
    </row>
    <row r="182" spans="2:5" ht="15">
      <c r="B182" s="61"/>
      <c r="C182" s="62"/>
      <c r="D182" s="1"/>
      <c r="E182" s="1"/>
    </row>
    <row r="183" spans="2:5" ht="15">
      <c r="B183" s="61"/>
      <c r="C183" s="62"/>
      <c r="D183" s="1"/>
      <c r="E183" s="1"/>
    </row>
    <row r="184" spans="2:5" ht="15">
      <c r="B184" s="61"/>
      <c r="C184" s="62"/>
      <c r="D184" s="1"/>
      <c r="E184" s="1"/>
    </row>
    <row r="185" spans="2:5" ht="15">
      <c r="B185" s="61"/>
      <c r="C185" s="62"/>
      <c r="D185" s="1"/>
      <c r="E185" s="1"/>
    </row>
    <row r="186" spans="2:5" ht="15">
      <c r="B186" s="61"/>
      <c r="C186" s="62"/>
      <c r="D186" s="1"/>
      <c r="E186" s="1"/>
    </row>
    <row r="187" spans="2:5" ht="15">
      <c r="B187" s="61"/>
      <c r="C187" s="62"/>
      <c r="D187" s="1"/>
      <c r="E187" s="1"/>
    </row>
    <row r="188" spans="2:5" ht="15">
      <c r="B188" s="61"/>
      <c r="C188" s="62"/>
      <c r="D188" s="1"/>
      <c r="E188" s="1"/>
    </row>
    <row r="189" spans="2:5" ht="15">
      <c r="B189" s="61"/>
      <c r="C189" s="62"/>
      <c r="D189" s="1"/>
      <c r="E189" s="1"/>
    </row>
    <row r="190" spans="2:5" ht="15">
      <c r="B190" s="61"/>
      <c r="C190" s="62"/>
      <c r="D190" s="1"/>
      <c r="E190" s="1"/>
    </row>
    <row r="191" spans="2:5" ht="15">
      <c r="B191" s="61"/>
      <c r="C191" s="62"/>
      <c r="D191" s="1"/>
      <c r="E191" s="1"/>
    </row>
    <row r="192" spans="2:5" ht="15">
      <c r="B192" s="61"/>
      <c r="C192" s="62"/>
      <c r="D192" s="1"/>
      <c r="E192" s="1"/>
    </row>
    <row r="193" spans="2:5" ht="15">
      <c r="B193" s="61"/>
      <c r="C193" s="62"/>
      <c r="D193" s="1"/>
      <c r="E193" s="1"/>
    </row>
    <row r="194" spans="2:5" ht="15">
      <c r="B194" s="61"/>
      <c r="C194" s="62"/>
      <c r="D194" s="1"/>
      <c r="E194" s="1"/>
    </row>
    <row r="195" spans="2:5" ht="15">
      <c r="B195" s="61"/>
      <c r="C195" s="62"/>
      <c r="D195" s="1"/>
      <c r="E195" s="1"/>
    </row>
    <row r="196" spans="2:5" ht="15">
      <c r="B196" s="61"/>
      <c r="C196" s="62"/>
      <c r="D196" s="1"/>
      <c r="E196" s="1"/>
    </row>
    <row r="197" spans="2:5" ht="15">
      <c r="B197" s="61"/>
      <c r="C197" s="62"/>
      <c r="D197" s="1"/>
      <c r="E197" s="1"/>
    </row>
    <row r="198" spans="2:5" ht="15">
      <c r="B198" s="61"/>
      <c r="C198" s="62"/>
      <c r="D198" s="1"/>
      <c r="E198" s="1"/>
    </row>
    <row r="199" spans="2:5" ht="15">
      <c r="B199" s="61"/>
      <c r="C199" s="62"/>
      <c r="D199" s="1"/>
      <c r="E199" s="1"/>
    </row>
    <row r="200" spans="2:5" ht="15">
      <c r="B200" s="61"/>
      <c r="C200" s="62"/>
      <c r="D200" s="1"/>
      <c r="E200" s="1"/>
    </row>
    <row r="201" spans="2:5" ht="15">
      <c r="B201" s="61"/>
      <c r="C201" s="62"/>
      <c r="D201" s="1"/>
      <c r="E201" s="1"/>
    </row>
    <row r="202" spans="3:5" ht="15">
      <c r="C202" s="17"/>
      <c r="D202" s="1"/>
      <c r="E202" s="1"/>
    </row>
    <row r="203" spans="3:5" ht="15">
      <c r="C203" s="17"/>
      <c r="D203" s="1"/>
      <c r="E203" s="1"/>
    </row>
    <row r="204" spans="3:5" ht="15">
      <c r="C204" s="17"/>
      <c r="D204" s="1"/>
      <c r="E204" s="1"/>
    </row>
    <row r="205" spans="3:5" ht="15">
      <c r="C205" s="17"/>
      <c r="D205" s="1"/>
      <c r="E205" s="1"/>
    </row>
    <row r="206" spans="3:5" ht="15">
      <c r="C206" s="17"/>
      <c r="D206" s="1"/>
      <c r="E206" s="1"/>
    </row>
    <row r="207" spans="3:5" ht="15">
      <c r="C207" s="17"/>
      <c r="D207" s="1"/>
      <c r="E207" s="1"/>
    </row>
    <row r="208" spans="3:5" ht="15">
      <c r="C208" s="17"/>
      <c r="D208" s="1"/>
      <c r="E208" s="1"/>
    </row>
    <row r="209" spans="3:5" ht="15">
      <c r="C209" s="17"/>
      <c r="D209" s="1"/>
      <c r="E209" s="1"/>
    </row>
    <row r="210" spans="3:5" ht="15">
      <c r="C210" s="17"/>
      <c r="D210" s="1"/>
      <c r="E210" s="1"/>
    </row>
    <row r="211" spans="3:5" ht="15">
      <c r="C211" s="17"/>
      <c r="D211" s="1"/>
      <c r="E211" s="1"/>
    </row>
    <row r="212" spans="3:5" ht="15">
      <c r="C212" s="17"/>
      <c r="D212" s="1"/>
      <c r="E212" s="1"/>
    </row>
    <row r="213" spans="3:5" ht="15">
      <c r="C213" s="17"/>
      <c r="D213" s="1"/>
      <c r="E213" s="1"/>
    </row>
    <row r="214" spans="3:5" ht="15">
      <c r="C214" s="17"/>
      <c r="D214" s="1"/>
      <c r="E214" s="1"/>
    </row>
    <row r="215" spans="3:5" ht="15">
      <c r="C215" s="17"/>
      <c r="D215" s="1"/>
      <c r="E215" s="1"/>
    </row>
    <row r="216" spans="3:5" ht="15">
      <c r="C216" s="17"/>
      <c r="D216" s="1"/>
      <c r="E216" s="1"/>
    </row>
    <row r="217" spans="3:5" ht="15">
      <c r="C217" s="17"/>
      <c r="D217" s="1"/>
      <c r="E217" s="1"/>
    </row>
    <row r="218" spans="3:5" ht="15">
      <c r="C218" s="17"/>
      <c r="D218" s="1"/>
      <c r="E218" s="1"/>
    </row>
    <row r="219" spans="3:5" ht="15">
      <c r="C219" s="17"/>
      <c r="D219" s="1"/>
      <c r="E219" s="1"/>
    </row>
    <row r="220" spans="3:5" ht="15">
      <c r="C220" s="17"/>
      <c r="D220" s="1"/>
      <c r="E220" s="1"/>
    </row>
    <row r="221" spans="3:5" ht="15">
      <c r="C221" s="17"/>
      <c r="D221" s="1"/>
      <c r="E221" s="1"/>
    </row>
    <row r="222" spans="3:5" ht="15">
      <c r="C222" s="17"/>
      <c r="D222" s="1"/>
      <c r="E222" s="1"/>
    </row>
    <row r="223" spans="3:5" ht="15">
      <c r="C223" s="17"/>
      <c r="D223" s="1"/>
      <c r="E223" s="1"/>
    </row>
    <row r="224" spans="3:5" ht="15">
      <c r="C224" s="17"/>
      <c r="D224" s="1"/>
      <c r="E224" s="1"/>
    </row>
    <row r="225" spans="3:5" ht="15">
      <c r="C225" s="17"/>
      <c r="D225" s="1"/>
      <c r="E225" s="1"/>
    </row>
    <row r="226" spans="3:5" ht="15">
      <c r="C226" s="17"/>
      <c r="D226" s="1"/>
      <c r="E226" s="1"/>
    </row>
    <row r="227" spans="3:5" ht="15">
      <c r="C227" s="17"/>
      <c r="D227" s="1"/>
      <c r="E227" s="1"/>
    </row>
    <row r="228" spans="3:5" ht="15">
      <c r="C228" s="17"/>
      <c r="D228" s="1"/>
      <c r="E228" s="1"/>
    </row>
    <row r="229" spans="3:5" ht="15">
      <c r="C229" s="17"/>
      <c r="D229" s="1"/>
      <c r="E229" s="1"/>
    </row>
    <row r="230" spans="3:5" ht="15">
      <c r="C230" s="17"/>
      <c r="D230" s="1"/>
      <c r="E230" s="1"/>
    </row>
    <row r="231" spans="3:5" ht="15">
      <c r="C231" s="17"/>
      <c r="D231" s="1"/>
      <c r="E231" s="1"/>
    </row>
    <row r="232" spans="3:5" ht="15">
      <c r="C232" s="17"/>
      <c r="D232" s="1"/>
      <c r="E232" s="1"/>
    </row>
    <row r="233" spans="3:5" ht="15">
      <c r="C233" s="17"/>
      <c r="D233" s="1"/>
      <c r="E233" s="1"/>
    </row>
    <row r="234" spans="3:5" ht="15">
      <c r="C234" s="17"/>
      <c r="D234" s="1"/>
      <c r="E234" s="1"/>
    </row>
    <row r="235" spans="3:5" ht="15">
      <c r="C235" s="17"/>
      <c r="D235" s="1"/>
      <c r="E235" s="1"/>
    </row>
    <row r="236" spans="3:5" ht="15">
      <c r="C236" s="17"/>
      <c r="D236" s="1"/>
      <c r="E236" s="1"/>
    </row>
    <row r="237" spans="3:5" ht="15">
      <c r="C237" s="17"/>
      <c r="D237" s="1"/>
      <c r="E237" s="1"/>
    </row>
    <row r="238" spans="3:5" ht="15">
      <c r="C238" s="17"/>
      <c r="D238" s="1"/>
      <c r="E238" s="1"/>
    </row>
    <row r="239" spans="3:5" ht="15">
      <c r="C239" s="17"/>
      <c r="D239" s="1"/>
      <c r="E239" s="1"/>
    </row>
    <row r="240" spans="3:5" ht="15">
      <c r="C240" s="17"/>
      <c r="D240" s="1"/>
      <c r="E240" s="1"/>
    </row>
    <row r="241" spans="3:5" ht="15">
      <c r="C241" s="17"/>
      <c r="D241" s="1"/>
      <c r="E241" s="1"/>
    </row>
    <row r="242" spans="3:5" ht="15">
      <c r="C242" s="17"/>
      <c r="D242" s="1"/>
      <c r="E242" s="1"/>
    </row>
    <row r="243" spans="3:5" ht="15">
      <c r="C243" s="17"/>
      <c r="D243" s="1"/>
      <c r="E243" s="1"/>
    </row>
    <row r="244" spans="3:5" ht="15">
      <c r="C244" s="17"/>
      <c r="D244" s="1"/>
      <c r="E244" s="1"/>
    </row>
    <row r="245" spans="3:5" ht="15">
      <c r="C245" s="17"/>
      <c r="D245" s="1"/>
      <c r="E245" s="1"/>
    </row>
    <row r="246" spans="3:5" ht="15">
      <c r="C246" s="17"/>
      <c r="D246" s="1"/>
      <c r="E246" s="1"/>
    </row>
    <row r="247" spans="3:5" ht="15">
      <c r="C247" s="17"/>
      <c r="D247" s="1"/>
      <c r="E247" s="1"/>
    </row>
    <row r="248" spans="3:5" ht="15">
      <c r="C248" s="17"/>
      <c r="D248" s="1"/>
      <c r="E248" s="1"/>
    </row>
    <row r="249" spans="3:5" ht="15">
      <c r="C249" s="17"/>
      <c r="D249" s="1"/>
      <c r="E249" s="1"/>
    </row>
    <row r="250" spans="3:5" ht="15">
      <c r="C250" s="17"/>
      <c r="D250" s="1"/>
      <c r="E250" s="1"/>
    </row>
    <row r="251" spans="3:5" ht="15">
      <c r="C251" s="17"/>
      <c r="D251" s="1"/>
      <c r="E251" s="1"/>
    </row>
    <row r="252" spans="3:5" ht="15">
      <c r="C252" s="17"/>
      <c r="D252" s="1"/>
      <c r="E252" s="1"/>
    </row>
    <row r="253" spans="3:5" ht="15">
      <c r="C253" s="17"/>
      <c r="D253" s="1"/>
      <c r="E253" s="1"/>
    </row>
    <row r="254" spans="3:5" ht="15">
      <c r="C254" s="17"/>
      <c r="D254" s="1"/>
      <c r="E254" s="1"/>
    </row>
    <row r="255" spans="3:5" ht="15">
      <c r="C255" s="17"/>
      <c r="D255" s="1"/>
      <c r="E255" s="1"/>
    </row>
    <row r="256" spans="3:5" ht="15">
      <c r="C256" s="17"/>
      <c r="D256" s="1"/>
      <c r="E256" s="1"/>
    </row>
    <row r="257" spans="3:5" ht="15">
      <c r="C257" s="17"/>
      <c r="D257" s="1"/>
      <c r="E257" s="1"/>
    </row>
    <row r="258" spans="3:5" ht="15">
      <c r="C258" s="17"/>
      <c r="D258" s="1"/>
      <c r="E258" s="1"/>
    </row>
    <row r="259" spans="3:5" ht="15">
      <c r="C259" s="17"/>
      <c r="D259" s="1"/>
      <c r="E259" s="1"/>
    </row>
    <row r="260" spans="3:5" ht="15">
      <c r="C260" s="17"/>
      <c r="D260" s="1"/>
      <c r="E260" s="1"/>
    </row>
    <row r="261" spans="3:5" ht="15">
      <c r="C261" s="17"/>
      <c r="D261" s="1"/>
      <c r="E261" s="1"/>
    </row>
    <row r="262" spans="3:5" ht="15">
      <c r="C262" s="17"/>
      <c r="D262" s="1"/>
      <c r="E262" s="1"/>
    </row>
    <row r="263" spans="3:5" ht="15">
      <c r="C263" s="17"/>
      <c r="D263" s="1"/>
      <c r="E263" s="1"/>
    </row>
    <row r="264" spans="3:5" ht="15">
      <c r="C264" s="17"/>
      <c r="D264" s="1"/>
      <c r="E264" s="1"/>
    </row>
    <row r="265" spans="3:5" ht="15">
      <c r="C265" s="17"/>
      <c r="D265" s="1"/>
      <c r="E265" s="1"/>
    </row>
    <row r="266" spans="3:5" ht="15">
      <c r="C266" s="17"/>
      <c r="D266" s="1"/>
      <c r="E266" s="1"/>
    </row>
    <row r="267" spans="3:5" ht="15">
      <c r="C267" s="17"/>
      <c r="D267" s="1"/>
      <c r="E267" s="1"/>
    </row>
    <row r="268" spans="3:5" ht="15">
      <c r="C268" s="17"/>
      <c r="D268" s="1"/>
      <c r="E268" s="1"/>
    </row>
    <row r="269" spans="3:5" ht="15">
      <c r="C269" s="17"/>
      <c r="D269" s="1"/>
      <c r="E269" s="1"/>
    </row>
    <row r="270" spans="3:5" ht="15">
      <c r="C270" s="17"/>
      <c r="D270" s="1"/>
      <c r="E270" s="1"/>
    </row>
    <row r="271" spans="3:5" ht="15">
      <c r="C271" s="17"/>
      <c r="D271" s="1"/>
      <c r="E271" s="1"/>
    </row>
    <row r="272" spans="3:5" ht="15">
      <c r="C272" s="17"/>
      <c r="D272" s="1"/>
      <c r="E272" s="1"/>
    </row>
    <row r="273" spans="3:5" ht="15">
      <c r="C273" s="17"/>
      <c r="D273" s="1"/>
      <c r="E273" s="1"/>
    </row>
    <row r="274" spans="3:5" ht="15">
      <c r="C274" s="17"/>
      <c r="D274" s="1"/>
      <c r="E274" s="1"/>
    </row>
    <row r="275" spans="3:5" ht="15">
      <c r="C275" s="17"/>
      <c r="D275" s="1"/>
      <c r="E275" s="1"/>
    </row>
    <row r="276" spans="3:5" ht="15">
      <c r="C276" s="17"/>
      <c r="D276" s="1"/>
      <c r="E276" s="1"/>
    </row>
    <row r="277" spans="3:5" ht="15">
      <c r="C277" s="17"/>
      <c r="D277" s="1"/>
      <c r="E277" s="1"/>
    </row>
    <row r="278" spans="3:5" ht="15">
      <c r="C278" s="17"/>
      <c r="D278" s="1"/>
      <c r="E278" s="1"/>
    </row>
    <row r="279" spans="3:5" ht="15">
      <c r="C279" s="17"/>
      <c r="D279" s="1"/>
      <c r="E279" s="1"/>
    </row>
    <row r="280" spans="3:5" ht="15">
      <c r="C280" s="17"/>
      <c r="D280" s="1"/>
      <c r="E280" s="1"/>
    </row>
    <row r="281" spans="3:5" ht="15">
      <c r="C281" s="17"/>
      <c r="D281" s="1"/>
      <c r="E281" s="1"/>
    </row>
    <row r="282" spans="3:5" ht="15">
      <c r="C282" s="17"/>
      <c r="D282" s="1"/>
      <c r="E282" s="1"/>
    </row>
    <row r="283" spans="3:5" ht="15">
      <c r="C283" s="17"/>
      <c r="D283" s="1"/>
      <c r="E283" s="1"/>
    </row>
    <row r="284" spans="3:5" ht="15">
      <c r="C284" s="17"/>
      <c r="D284" s="1"/>
      <c r="E284" s="1"/>
    </row>
    <row r="285" spans="3:5" ht="15">
      <c r="C285" s="17"/>
      <c r="D285" s="1"/>
      <c r="E285" s="1"/>
    </row>
    <row r="286" spans="3:5" ht="15">
      <c r="C286" s="17"/>
      <c r="D286" s="1"/>
      <c r="E286" s="1"/>
    </row>
    <row r="287" spans="3:5" ht="15">
      <c r="C287" s="17"/>
      <c r="D287" s="1"/>
      <c r="E287" s="1"/>
    </row>
    <row r="288" spans="3:5" ht="15">
      <c r="C288" s="17"/>
      <c r="D288" s="1"/>
      <c r="E288" s="1"/>
    </row>
    <row r="289" spans="3:5" ht="15">
      <c r="C289" s="17"/>
      <c r="D289" s="1"/>
      <c r="E289" s="1"/>
    </row>
    <row r="290" spans="3:5" ht="15">
      <c r="C290" s="17"/>
      <c r="D290" s="1"/>
      <c r="E290" s="1"/>
    </row>
    <row r="291" spans="3:5" ht="15">
      <c r="C291" s="17"/>
      <c r="D291" s="1"/>
      <c r="E291" s="1"/>
    </row>
    <row r="292" spans="3:5" ht="15">
      <c r="C292" s="17"/>
      <c r="D292" s="1"/>
      <c r="E292" s="1"/>
    </row>
    <row r="293" spans="3:5" ht="15">
      <c r="C293" s="17"/>
      <c r="D293" s="1"/>
      <c r="E293" s="1"/>
    </row>
    <row r="294" spans="3:5" ht="15">
      <c r="C294" s="17"/>
      <c r="D294" s="1"/>
      <c r="E294" s="1"/>
    </row>
    <row r="295" spans="3:5" ht="15">
      <c r="C295" s="17"/>
      <c r="D295" s="1"/>
      <c r="E295" s="1"/>
    </row>
    <row r="296" spans="3:5" ht="15">
      <c r="C296" s="17"/>
      <c r="D296" s="1"/>
      <c r="E296" s="1"/>
    </row>
    <row r="297" spans="3:5" ht="15">
      <c r="C297" s="17"/>
      <c r="D297" s="1"/>
      <c r="E297" s="1"/>
    </row>
    <row r="298" spans="3:5" ht="15">
      <c r="C298" s="17"/>
      <c r="D298" s="1"/>
      <c r="E298" s="1"/>
    </row>
    <row r="299" spans="3:5" ht="15">
      <c r="C299" s="17"/>
      <c r="D299" s="1"/>
      <c r="E299" s="1"/>
    </row>
    <row r="300" spans="3:5" ht="15">
      <c r="C300" s="17"/>
      <c r="D300" s="1"/>
      <c r="E300" s="1"/>
    </row>
    <row r="301" spans="3:5" ht="15">
      <c r="C301" s="17"/>
      <c r="D301" s="1"/>
      <c r="E301" s="1"/>
    </row>
    <row r="302" spans="3:5" ht="15">
      <c r="C302" s="17"/>
      <c r="D302" s="1"/>
      <c r="E302" s="1"/>
    </row>
    <row r="303" spans="3:5" ht="15">
      <c r="C303" s="17"/>
      <c r="D303" s="1"/>
      <c r="E303" s="1"/>
    </row>
    <row r="304" spans="3:5" ht="15">
      <c r="C304" s="17"/>
      <c r="D304" s="1"/>
      <c r="E304" s="1"/>
    </row>
    <row r="305" spans="3:5" ht="15">
      <c r="C305" s="17"/>
      <c r="D305" s="1"/>
      <c r="E305" s="1"/>
    </row>
    <row r="306" spans="3:5" ht="15">
      <c r="C306" s="17"/>
      <c r="D306" s="1"/>
      <c r="E306" s="1"/>
    </row>
    <row r="307" spans="3:5" ht="15">
      <c r="C307" s="17"/>
      <c r="D307" s="1"/>
      <c r="E307" s="1"/>
    </row>
    <row r="308" spans="3:5" ht="15">
      <c r="C308" s="17"/>
      <c r="D308" s="1"/>
      <c r="E308" s="1"/>
    </row>
    <row r="309" spans="3:5" ht="15">
      <c r="C309" s="17"/>
      <c r="D309" s="1"/>
      <c r="E309" s="1"/>
    </row>
    <row r="310" spans="3:5" ht="15">
      <c r="C310" s="17"/>
      <c r="D310" s="1"/>
      <c r="E310" s="1"/>
    </row>
    <row r="311" spans="3:5" ht="15">
      <c r="C311" s="17"/>
      <c r="D311" s="1"/>
      <c r="E311" s="1"/>
    </row>
    <row r="312" spans="3:5" ht="15">
      <c r="C312" s="17"/>
      <c r="D312" s="1"/>
      <c r="E312" s="1"/>
    </row>
    <row r="313" spans="3:5" ht="15">
      <c r="C313" s="17"/>
      <c r="D313" s="1"/>
      <c r="E313" s="1"/>
    </row>
    <row r="314" spans="3:5" ht="15">
      <c r="C314" s="17"/>
      <c r="D314" s="1"/>
      <c r="E314" s="1"/>
    </row>
    <row r="315" spans="3:5" ht="15">
      <c r="C315" s="17"/>
      <c r="D315" s="1"/>
      <c r="E315" s="1"/>
    </row>
    <row r="316" spans="3:5" ht="15">
      <c r="C316" s="17"/>
      <c r="D316" s="1"/>
      <c r="E316" s="1"/>
    </row>
    <row r="317" spans="3:5" ht="15">
      <c r="C317" s="17"/>
      <c r="D317" s="1"/>
      <c r="E317" s="1"/>
    </row>
    <row r="318" spans="3:5" ht="15">
      <c r="C318" s="17"/>
      <c r="D318" s="1"/>
      <c r="E318" s="1"/>
    </row>
    <row r="319" spans="3:5" ht="15">
      <c r="C319" s="17"/>
      <c r="D319" s="1"/>
      <c r="E319" s="1"/>
    </row>
    <row r="320" spans="3:5" ht="15">
      <c r="C320" s="17"/>
      <c r="D320" s="1"/>
      <c r="E320" s="1"/>
    </row>
    <row r="321" spans="3:5" ht="15">
      <c r="C321" s="17"/>
      <c r="D321" s="1"/>
      <c r="E321" s="1"/>
    </row>
    <row r="322" spans="3:5" ht="15">
      <c r="C322" s="17"/>
      <c r="D322" s="1"/>
      <c r="E322" s="1"/>
    </row>
    <row r="323" spans="3:5" ht="15">
      <c r="C323" s="17"/>
      <c r="D323" s="1"/>
      <c r="E323" s="1"/>
    </row>
    <row r="324" spans="3:5" ht="15">
      <c r="C324" s="17"/>
      <c r="D324" s="1"/>
      <c r="E324" s="1"/>
    </row>
    <row r="325" spans="3:5" ht="15">
      <c r="C325" s="17"/>
      <c r="D325" s="1"/>
      <c r="E325" s="1"/>
    </row>
    <row r="326" spans="3:5" ht="15">
      <c r="C326" s="17"/>
      <c r="D326" s="1"/>
      <c r="E326" s="1"/>
    </row>
    <row r="327" spans="3:5" ht="15">
      <c r="C327" s="17"/>
      <c r="D327" s="1"/>
      <c r="E327" s="1"/>
    </row>
    <row r="328" spans="3:5" ht="15">
      <c r="C328" s="17"/>
      <c r="D328" s="1"/>
      <c r="E328" s="1"/>
    </row>
    <row r="329" spans="3:5" ht="15">
      <c r="C329" s="17"/>
      <c r="D329" s="1"/>
      <c r="E329" s="1"/>
    </row>
    <row r="330" spans="3:5" ht="15">
      <c r="C330" s="17"/>
      <c r="D330" s="1"/>
      <c r="E330" s="1"/>
    </row>
    <row r="331" spans="3:5" ht="15">
      <c r="C331" s="17"/>
      <c r="D331" s="1"/>
      <c r="E331" s="1"/>
    </row>
    <row r="332" spans="3:5" ht="15">
      <c r="C332" s="17"/>
      <c r="D332" s="1"/>
      <c r="E332" s="1"/>
    </row>
    <row r="333" spans="3:5" ht="15">
      <c r="C333" s="17"/>
      <c r="D333" s="1"/>
      <c r="E333" s="1"/>
    </row>
    <row r="334" spans="3:5" ht="15">
      <c r="C334" s="17"/>
      <c r="D334" s="1"/>
      <c r="E334" s="1"/>
    </row>
    <row r="335" spans="3:5" ht="15">
      <c r="C335" s="17"/>
      <c r="D335" s="1"/>
      <c r="E335" s="1"/>
    </row>
    <row r="336" spans="3:5" ht="15">
      <c r="C336" s="17"/>
      <c r="D336" s="1"/>
      <c r="E336" s="1"/>
    </row>
    <row r="337" spans="3:5" ht="15">
      <c r="C337" s="17"/>
      <c r="D337" s="1"/>
      <c r="E337" s="1"/>
    </row>
    <row r="338" spans="3:5" ht="15">
      <c r="C338" s="17"/>
      <c r="D338" s="1"/>
      <c r="E338" s="1"/>
    </row>
    <row r="339" spans="3:5" ht="15">
      <c r="C339" s="17"/>
      <c r="D339" s="1"/>
      <c r="E339" s="1"/>
    </row>
    <row r="340" spans="3:5" ht="15">
      <c r="C340" s="17"/>
      <c r="D340" s="1"/>
      <c r="E340" s="1"/>
    </row>
    <row r="341" spans="3:5" ht="15">
      <c r="C341" s="17"/>
      <c r="D341" s="1"/>
      <c r="E341" s="1"/>
    </row>
    <row r="342" spans="3:5" ht="15">
      <c r="C342" s="17"/>
      <c r="D342" s="1"/>
      <c r="E342" s="1"/>
    </row>
    <row r="343" spans="3:5" ht="15">
      <c r="C343" s="17"/>
      <c r="D343" s="1"/>
      <c r="E343" s="1"/>
    </row>
    <row r="344" spans="3:5" ht="15">
      <c r="C344" s="17"/>
      <c r="D344" s="1"/>
      <c r="E344" s="1"/>
    </row>
    <row r="345" spans="3:5" ht="15">
      <c r="C345" s="17"/>
      <c r="D345" s="1"/>
      <c r="E345" s="1"/>
    </row>
    <row r="346" spans="3:5" ht="15">
      <c r="C346" s="17"/>
      <c r="D346" s="1"/>
      <c r="E346" s="1"/>
    </row>
    <row r="347" spans="3:5" ht="15">
      <c r="C347" s="17"/>
      <c r="D347" s="1"/>
      <c r="E347" s="1"/>
    </row>
    <row r="348" spans="3:5" ht="15">
      <c r="C348" s="17"/>
      <c r="D348" s="1"/>
      <c r="E348" s="1"/>
    </row>
    <row r="349" spans="3:5" ht="15">
      <c r="C349" s="17"/>
      <c r="D349" s="1"/>
      <c r="E349" s="1"/>
    </row>
    <row r="350" spans="3:5" ht="15">
      <c r="C350" s="17"/>
      <c r="D350" s="1"/>
      <c r="E350" s="1"/>
    </row>
    <row r="351" spans="3:5" ht="15">
      <c r="C351" s="17"/>
      <c r="D351" s="1"/>
      <c r="E351" s="1"/>
    </row>
    <row r="352" spans="3:5" ht="15">
      <c r="C352" s="17"/>
      <c r="D352" s="1"/>
      <c r="E352" s="1"/>
    </row>
    <row r="353" spans="3:5" ht="15">
      <c r="C353" s="17"/>
      <c r="D353" s="1"/>
      <c r="E353" s="1"/>
    </row>
    <row r="354" spans="3:5" ht="15">
      <c r="C354" s="17"/>
      <c r="D354" s="1"/>
      <c r="E354" s="1"/>
    </row>
    <row r="355" spans="3:5" ht="15">
      <c r="C355" s="17"/>
      <c r="D355" s="1"/>
      <c r="E355" s="1"/>
    </row>
    <row r="356" spans="3:5" ht="15">
      <c r="C356" s="17"/>
      <c r="D356" s="1"/>
      <c r="E356" s="1"/>
    </row>
    <row r="357" spans="3:5" ht="15">
      <c r="C357" s="17"/>
      <c r="D357" s="1"/>
      <c r="E357" s="1"/>
    </row>
    <row r="358" spans="3:5" ht="15">
      <c r="C358" s="17"/>
      <c r="D358" s="1"/>
      <c r="E358" s="1"/>
    </row>
    <row r="359" spans="3:5" ht="15">
      <c r="C359" s="17"/>
      <c r="D359" s="1"/>
      <c r="E359" s="1"/>
    </row>
    <row r="360" spans="3:5" ht="15">
      <c r="C360" s="17"/>
      <c r="D360" s="1"/>
      <c r="E360" s="1"/>
    </row>
    <row r="361" spans="3:5" ht="15">
      <c r="C361" s="17"/>
      <c r="D361" s="1"/>
      <c r="E361" s="1"/>
    </row>
    <row r="362" spans="3:5" ht="15">
      <c r="C362" s="17"/>
      <c r="D362" s="1"/>
      <c r="E362" s="1"/>
    </row>
    <row r="363" spans="3:5" ht="15">
      <c r="C363" s="17"/>
      <c r="D363" s="1"/>
      <c r="E363" s="1"/>
    </row>
    <row r="364" spans="3:5" ht="15">
      <c r="C364" s="17"/>
      <c r="D364" s="1"/>
      <c r="E364" s="1"/>
    </row>
    <row r="365" spans="3:5" ht="15">
      <c r="C365" s="17"/>
      <c r="D365" s="1"/>
      <c r="E365" s="1"/>
    </row>
    <row r="366" spans="3:5" ht="15">
      <c r="C366" s="17"/>
      <c r="D366" s="1"/>
      <c r="E366" s="1"/>
    </row>
    <row r="367" spans="3:5" ht="15">
      <c r="C367" s="17"/>
      <c r="D367" s="1"/>
      <c r="E367" s="1"/>
    </row>
    <row r="368" spans="3:5" ht="15">
      <c r="C368" s="17"/>
      <c r="D368" s="1"/>
      <c r="E368" s="1"/>
    </row>
    <row r="369" spans="3:5" ht="15">
      <c r="C369" s="17"/>
      <c r="D369" s="1"/>
      <c r="E369" s="1"/>
    </row>
    <row r="370" spans="3:5" ht="15">
      <c r="C370" s="17"/>
      <c r="D370" s="1"/>
      <c r="E370" s="1"/>
    </row>
    <row r="371" spans="3:5" ht="15">
      <c r="C371" s="17"/>
      <c r="D371" s="1"/>
      <c r="E371" s="1"/>
    </row>
    <row r="372" spans="3:5" ht="15">
      <c r="C372" s="17"/>
      <c r="D372" s="1"/>
      <c r="E372" s="1"/>
    </row>
    <row r="373" spans="3:5" ht="15">
      <c r="C373" s="17"/>
      <c r="D373" s="1"/>
      <c r="E373" s="1"/>
    </row>
    <row r="374" spans="3:5" ht="15">
      <c r="C374" s="17"/>
      <c r="D374" s="1"/>
      <c r="E374" s="1"/>
    </row>
    <row r="375" spans="3:5" ht="15">
      <c r="C375" s="17"/>
      <c r="D375" s="1"/>
      <c r="E375" s="1"/>
    </row>
    <row r="376" spans="3:5" ht="15">
      <c r="C376" s="17"/>
      <c r="D376" s="1"/>
      <c r="E376" s="1"/>
    </row>
    <row r="377" spans="3:5" ht="15">
      <c r="C377" s="17"/>
      <c r="D377" s="1"/>
      <c r="E377" s="1"/>
    </row>
    <row r="378" spans="3:5" ht="15">
      <c r="C378" s="17"/>
      <c r="D378" s="1"/>
      <c r="E378" s="1"/>
    </row>
    <row r="379" spans="3:5" ht="15">
      <c r="C379" s="17"/>
      <c r="D379" s="1"/>
      <c r="E379" s="1"/>
    </row>
    <row r="380" spans="3:5" ht="15">
      <c r="C380" s="17"/>
      <c r="D380" s="1"/>
      <c r="E380" s="1"/>
    </row>
    <row r="381" spans="3:5" ht="15">
      <c r="C381" s="17"/>
      <c r="D381" s="1"/>
      <c r="E381" s="1"/>
    </row>
    <row r="382" spans="3:5" ht="15">
      <c r="C382" s="17"/>
      <c r="D382" s="1"/>
      <c r="E382" s="1"/>
    </row>
    <row r="383" spans="3:5" ht="15">
      <c r="C383" s="17"/>
      <c r="D383" s="1"/>
      <c r="E383" s="1"/>
    </row>
    <row r="384" spans="3:5" ht="15">
      <c r="C384" s="17"/>
      <c r="D384" s="1"/>
      <c r="E384" s="1"/>
    </row>
    <row r="385" spans="3:5" ht="15">
      <c r="C385" s="17"/>
      <c r="D385" s="1"/>
      <c r="E385" s="1"/>
    </row>
    <row r="386" spans="3:5" ht="15">
      <c r="C386" s="17"/>
      <c r="D386" s="1"/>
      <c r="E386" s="1"/>
    </row>
    <row r="387" spans="3:5" ht="15">
      <c r="C387" s="17"/>
      <c r="D387" s="1"/>
      <c r="E387" s="1"/>
    </row>
    <row r="388" ht="15">
      <c r="C388" s="17"/>
    </row>
    <row r="389" ht="15">
      <c r="C389" s="17"/>
    </row>
    <row r="390" ht="15">
      <c r="C390" s="17"/>
    </row>
    <row r="391" ht="15">
      <c r="C391" s="17"/>
    </row>
    <row r="392" ht="15">
      <c r="C392" s="17"/>
    </row>
    <row r="393" ht="15">
      <c r="C393" s="17"/>
    </row>
    <row r="394" ht="15">
      <c r="C394" s="17"/>
    </row>
    <row r="395" ht="15">
      <c r="C395" s="17"/>
    </row>
    <row r="396" ht="15">
      <c r="C396" s="17"/>
    </row>
    <row r="397" ht="15">
      <c r="C397" s="17"/>
    </row>
    <row r="398" ht="15">
      <c r="C398" s="17"/>
    </row>
    <row r="399" ht="15">
      <c r="C399" s="17"/>
    </row>
    <row r="400" ht="15">
      <c r="C400" s="17"/>
    </row>
    <row r="401" ht="15">
      <c r="C401" s="17"/>
    </row>
    <row r="402" ht="15">
      <c r="C402" s="17"/>
    </row>
    <row r="403" ht="15">
      <c r="C403" s="17"/>
    </row>
    <row r="404" ht="15">
      <c r="C404" s="17"/>
    </row>
    <row r="405" ht="15">
      <c r="C405" s="17"/>
    </row>
    <row r="406" ht="15">
      <c r="C406" s="17"/>
    </row>
    <row r="407" ht="15">
      <c r="C407" s="17"/>
    </row>
    <row r="408" ht="15">
      <c r="C408" s="17"/>
    </row>
    <row r="409" ht="15">
      <c r="C409" s="17"/>
    </row>
    <row r="410" ht="15">
      <c r="C410" s="17"/>
    </row>
    <row r="411" ht="15">
      <c r="C411" s="17"/>
    </row>
    <row r="412" ht="15">
      <c r="C412" s="17"/>
    </row>
    <row r="413" ht="15">
      <c r="C413" s="17"/>
    </row>
    <row r="414" ht="15">
      <c r="C414" s="17"/>
    </row>
    <row r="415" ht="15">
      <c r="C415" s="17"/>
    </row>
    <row r="416" ht="15">
      <c r="C416" s="17"/>
    </row>
    <row r="417" ht="15">
      <c r="C417" s="17"/>
    </row>
    <row r="418" ht="15">
      <c r="C418" s="17"/>
    </row>
    <row r="419" ht="15">
      <c r="C419" s="17"/>
    </row>
    <row r="420" ht="15">
      <c r="C420" s="17"/>
    </row>
    <row r="421" ht="15">
      <c r="C421" s="17"/>
    </row>
    <row r="422" ht="15">
      <c r="C422" s="17"/>
    </row>
    <row r="423" ht="15">
      <c r="C423" s="17"/>
    </row>
    <row r="424" ht="15">
      <c r="C424" s="17"/>
    </row>
    <row r="425" ht="15">
      <c r="C425" s="17"/>
    </row>
    <row r="426" ht="15">
      <c r="C426" s="17"/>
    </row>
    <row r="427" ht="15">
      <c r="C427" s="17"/>
    </row>
    <row r="428" ht="15">
      <c r="C428" s="17"/>
    </row>
    <row r="429" ht="15">
      <c r="C429" s="17"/>
    </row>
    <row r="430" ht="15">
      <c r="C430" s="17"/>
    </row>
    <row r="431" ht="15">
      <c r="C431" s="17"/>
    </row>
    <row r="432" ht="15">
      <c r="C432" s="17"/>
    </row>
    <row r="433" ht="15">
      <c r="C433" s="17"/>
    </row>
    <row r="434" ht="15">
      <c r="C434" s="17"/>
    </row>
    <row r="435" ht="15">
      <c r="C435" s="17"/>
    </row>
    <row r="436" ht="15">
      <c r="C436" s="17"/>
    </row>
    <row r="437" ht="15">
      <c r="C437" s="17"/>
    </row>
    <row r="438" ht="15">
      <c r="C438" s="17"/>
    </row>
    <row r="439" ht="15">
      <c r="C439" s="17"/>
    </row>
    <row r="440" ht="15">
      <c r="C440" s="17"/>
    </row>
    <row r="441" ht="15">
      <c r="C441" s="17"/>
    </row>
    <row r="442" ht="15">
      <c r="C442" s="17"/>
    </row>
    <row r="443" ht="15">
      <c r="C443" s="17"/>
    </row>
    <row r="444" ht="15">
      <c r="C444" s="17"/>
    </row>
    <row r="445" ht="15">
      <c r="C445" s="17"/>
    </row>
    <row r="446" ht="15">
      <c r="C446" s="17"/>
    </row>
    <row r="447" ht="15">
      <c r="C447" s="17"/>
    </row>
  </sheetData>
  <sheetProtection password="B3E1" sheet="1" selectLockedCells="1"/>
  <mergeCells count="8">
    <mergeCell ref="G11:R11"/>
    <mergeCell ref="G8:R9"/>
    <mergeCell ref="H2:N2"/>
    <mergeCell ref="H3:N3"/>
    <mergeCell ref="B2:E2"/>
    <mergeCell ref="H5:N6"/>
    <mergeCell ref="H4:M4"/>
    <mergeCell ref="G10:R10"/>
  </mergeCells>
  <hyperlinks>
    <hyperlink ref="G11" r:id="rId1" display="maktas978@gmail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AH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421875" style="1" customWidth="1"/>
    <col min="2" max="2" width="8.7109375" style="1" bestFit="1" customWidth="1"/>
    <col min="3" max="3" width="16.7109375" style="1" bestFit="1" customWidth="1"/>
    <col min="4" max="4" width="14.28125" style="1" customWidth="1"/>
    <col min="5" max="5" width="13.57421875" style="1" bestFit="1" customWidth="1"/>
    <col min="6" max="6" width="2.28125" style="1" customWidth="1"/>
    <col min="7" max="7" width="12.00390625" style="1" customWidth="1"/>
    <col min="8" max="8" width="18.8515625" style="1" customWidth="1"/>
    <col min="9" max="9" width="14.7109375" style="1" customWidth="1"/>
    <col min="10" max="10" width="17.140625" style="1" customWidth="1"/>
    <col min="11" max="11" width="10.140625" style="1" customWidth="1"/>
    <col min="12" max="12" width="10.00390625" style="1" customWidth="1"/>
    <col min="13" max="13" width="9.140625" style="1" customWidth="1"/>
    <col min="14" max="14" width="10.140625" style="1" customWidth="1"/>
    <col min="15" max="16" width="9.140625" style="1" customWidth="1"/>
    <col min="17" max="25" width="0" style="82" hidden="1" customWidth="1"/>
    <col min="26" max="29" width="16.28125" style="82" hidden="1" customWidth="1"/>
    <col min="30" max="30" width="2.8515625" style="82" hidden="1" customWidth="1"/>
    <col min="31" max="34" width="16.28125" style="82" hidden="1" customWidth="1"/>
    <col min="35" max="41" width="0" style="82" hidden="1" customWidth="1"/>
    <col min="42" max="16384" width="9.140625" style="1" customWidth="1"/>
  </cols>
  <sheetData>
    <row r="1" ht="15"/>
    <row r="2" spans="2:34" ht="16.5" thickBot="1">
      <c r="B2" s="209" t="s">
        <v>509</v>
      </c>
      <c r="C2" s="209"/>
      <c r="D2" s="209"/>
      <c r="E2" s="209"/>
      <c r="F2" s="209"/>
      <c r="G2" s="209"/>
      <c r="H2" s="209"/>
      <c r="I2" s="209"/>
      <c r="J2" s="209"/>
      <c r="Z2" s="194" t="s">
        <v>509</v>
      </c>
      <c r="AA2" s="194"/>
      <c r="AB2" s="194"/>
      <c r="AC2" s="194"/>
      <c r="AD2" s="194"/>
      <c r="AE2" s="194"/>
      <c r="AF2" s="194"/>
      <c r="AG2" s="194"/>
      <c r="AH2" s="194"/>
    </row>
    <row r="3" spans="2:34" ht="16.5" thickBot="1">
      <c r="B3" s="210" t="s">
        <v>473</v>
      </c>
      <c r="C3" s="211"/>
      <c r="D3" s="211"/>
      <c r="E3" s="211"/>
      <c r="G3" s="212" t="s">
        <v>477</v>
      </c>
      <c r="H3" s="213"/>
      <c r="I3" s="213"/>
      <c r="J3" s="214"/>
      <c r="Z3" s="195" t="s">
        <v>473</v>
      </c>
      <c r="AA3" s="196"/>
      <c r="AB3" s="196"/>
      <c r="AC3" s="196"/>
      <c r="AE3" s="197" t="s">
        <v>477</v>
      </c>
      <c r="AF3" s="198"/>
      <c r="AG3" s="198"/>
      <c r="AH3" s="199"/>
    </row>
    <row r="4" spans="2:34" ht="110.25">
      <c r="B4" s="19" t="s">
        <v>469</v>
      </c>
      <c r="C4" s="19" t="s">
        <v>471</v>
      </c>
      <c r="D4" s="19" t="s">
        <v>479</v>
      </c>
      <c r="E4" s="19" t="s">
        <v>478</v>
      </c>
      <c r="G4" s="19" t="s">
        <v>469</v>
      </c>
      <c r="H4" s="19" t="s">
        <v>471</v>
      </c>
      <c r="I4" s="19" t="s">
        <v>479</v>
      </c>
      <c r="J4" s="19" t="s">
        <v>478</v>
      </c>
      <c r="Z4" s="80" t="s">
        <v>469</v>
      </c>
      <c r="AA4" s="80" t="s">
        <v>471</v>
      </c>
      <c r="AB4" s="80" t="s">
        <v>479</v>
      </c>
      <c r="AC4" s="80" t="s">
        <v>478</v>
      </c>
      <c r="AE4" s="80" t="s">
        <v>469</v>
      </c>
      <c r="AF4" s="80" t="s">
        <v>471</v>
      </c>
      <c r="AG4" s="80" t="s">
        <v>479</v>
      </c>
      <c r="AH4" s="80" t="s">
        <v>478</v>
      </c>
    </row>
    <row r="5" spans="2:34" ht="15">
      <c r="B5" s="22">
        <v>2011</v>
      </c>
      <c r="C5" s="60">
        <v>0</v>
      </c>
      <c r="D5" s="21">
        <f>C5*35/100</f>
        <v>0</v>
      </c>
      <c r="E5" s="21">
        <f>IF(D5&lt;28000,28000,D5)</f>
        <v>28000</v>
      </c>
      <c r="G5" s="22">
        <v>2011</v>
      </c>
      <c r="H5" s="60">
        <v>0</v>
      </c>
      <c r="I5" s="21">
        <f>H5*35/100</f>
        <v>0</v>
      </c>
      <c r="J5" s="21">
        <f>IF(I5&lt;9500,9500,I5)</f>
        <v>9500</v>
      </c>
      <c r="Z5" s="83">
        <v>2011</v>
      </c>
      <c r="AA5" s="84">
        <v>0</v>
      </c>
      <c r="AB5" s="85">
        <f>AA5*35/100</f>
        <v>0</v>
      </c>
      <c r="AC5" s="85">
        <f>AB5*20/100+IF($M$12="E",E5,0)</f>
        <v>0</v>
      </c>
      <c r="AE5" s="83">
        <v>2011</v>
      </c>
      <c r="AF5" s="84">
        <v>0</v>
      </c>
      <c r="AG5" s="85">
        <f>AF5*35/100</f>
        <v>0</v>
      </c>
      <c r="AH5" s="85">
        <f>IF($M$12="E",J5,0)</f>
        <v>0</v>
      </c>
    </row>
    <row r="6" spans="2:34" ht="15">
      <c r="B6" s="23">
        <v>2012</v>
      </c>
      <c r="C6" s="60">
        <v>0</v>
      </c>
      <c r="D6" s="24">
        <f>C6*30/100</f>
        <v>0</v>
      </c>
      <c r="E6" s="21">
        <f>IF(D6&lt;29650,29650,D6)</f>
        <v>29650</v>
      </c>
      <c r="G6" s="23">
        <v>2012</v>
      </c>
      <c r="H6" s="60">
        <v>0</v>
      </c>
      <c r="I6" s="24">
        <f>H6*30/100</f>
        <v>0</v>
      </c>
      <c r="J6" s="21">
        <f>IF(I6&lt;9890,9890,I6)</f>
        <v>9890</v>
      </c>
      <c r="Z6" s="86">
        <v>2012</v>
      </c>
      <c r="AA6" s="84">
        <v>0</v>
      </c>
      <c r="AB6" s="87">
        <f>AA6*30/100</f>
        <v>0</v>
      </c>
      <c r="AC6" s="85">
        <f>AB6*20/100+IF($M$12="E",E6,0)</f>
        <v>0</v>
      </c>
      <c r="AE6" s="86">
        <v>2012</v>
      </c>
      <c r="AF6" s="84">
        <v>0</v>
      </c>
      <c r="AG6" s="87">
        <f>AF6*30/100</f>
        <v>0</v>
      </c>
      <c r="AH6" s="85">
        <f>IF($M$12="E",J6,0)</f>
        <v>0</v>
      </c>
    </row>
    <row r="7" spans="2:34" ht="15">
      <c r="B7" s="22">
        <v>2013</v>
      </c>
      <c r="C7" s="60">
        <v>0</v>
      </c>
      <c r="D7" s="21">
        <f>C7*25/100</f>
        <v>0</v>
      </c>
      <c r="E7" s="21">
        <f>IF(D7&lt;31490,31490,D7)</f>
        <v>31490</v>
      </c>
      <c r="G7" s="22">
        <v>2013</v>
      </c>
      <c r="H7" s="60">
        <v>0</v>
      </c>
      <c r="I7" s="21">
        <f>H7*25/100</f>
        <v>0</v>
      </c>
      <c r="J7" s="21">
        <f>IF(I7&lt;10490,10490,I7)</f>
        <v>10490</v>
      </c>
      <c r="Z7" s="83">
        <v>2013</v>
      </c>
      <c r="AA7" s="84">
        <v>0</v>
      </c>
      <c r="AB7" s="85">
        <f>AA7*25/100</f>
        <v>0</v>
      </c>
      <c r="AC7" s="85">
        <f>AB7*20/100+IF($M$12="E",E7,0)</f>
        <v>0</v>
      </c>
      <c r="AE7" s="83">
        <v>2013</v>
      </c>
      <c r="AF7" s="84">
        <v>0</v>
      </c>
      <c r="AG7" s="85">
        <f>AF7*25/100</f>
        <v>0</v>
      </c>
      <c r="AH7" s="85">
        <f>IF($M$12="E",J7,0)</f>
        <v>0</v>
      </c>
    </row>
    <row r="8" spans="2:34" ht="15">
      <c r="B8" s="23">
        <v>2014</v>
      </c>
      <c r="C8" s="60">
        <v>0</v>
      </c>
      <c r="D8" s="24">
        <f>C8*20/100</f>
        <v>0</v>
      </c>
      <c r="E8" s="21">
        <f>IF(D8&lt;33470,33470,D8)</f>
        <v>33470</v>
      </c>
      <c r="G8" s="23">
        <v>2014</v>
      </c>
      <c r="H8" s="60">
        <v>0</v>
      </c>
      <c r="I8" s="24">
        <f>H8*20/100</f>
        <v>0</v>
      </c>
      <c r="J8" s="21">
        <f>IF(I8&lt;11160,11160,I8)</f>
        <v>11160</v>
      </c>
      <c r="Z8" s="86">
        <v>2014</v>
      </c>
      <c r="AA8" s="84">
        <v>0</v>
      </c>
      <c r="AB8" s="87">
        <f>AA8*20/100</f>
        <v>0</v>
      </c>
      <c r="AC8" s="85">
        <f>AB8*20/100+IF($M$12="E",E8,0)</f>
        <v>0</v>
      </c>
      <c r="AE8" s="86">
        <v>2014</v>
      </c>
      <c r="AF8" s="84">
        <v>0</v>
      </c>
      <c r="AG8" s="87">
        <f>AF8*20/100</f>
        <v>0</v>
      </c>
      <c r="AH8" s="85">
        <f>IF($M$12="E",J8,0)</f>
        <v>0</v>
      </c>
    </row>
    <row r="9" spans="2:34" ht="15">
      <c r="B9" s="22">
        <v>2015</v>
      </c>
      <c r="C9" s="60">
        <v>0</v>
      </c>
      <c r="D9" s="21">
        <f>C9*15/100</f>
        <v>0</v>
      </c>
      <c r="E9" s="21">
        <f>IF(D9&lt;37940,37940,D9)</f>
        <v>37940</v>
      </c>
      <c r="G9" s="22">
        <v>2015</v>
      </c>
      <c r="H9" s="60">
        <v>0</v>
      </c>
      <c r="I9" s="21">
        <f>H9*15/100</f>
        <v>0</v>
      </c>
      <c r="J9" s="21">
        <f>IF(I9&lt;12650,12650,I9)</f>
        <v>12650</v>
      </c>
      <c r="Z9" s="83">
        <v>2015</v>
      </c>
      <c r="AA9" s="84">
        <v>0</v>
      </c>
      <c r="AB9" s="85">
        <f>AA9*15/100</f>
        <v>0</v>
      </c>
      <c r="AC9" s="85">
        <f>AB9*20/100+IF($M$12="E",E9,0)</f>
        <v>0</v>
      </c>
      <c r="AE9" s="83">
        <v>2015</v>
      </c>
      <c r="AF9" s="84">
        <v>0</v>
      </c>
      <c r="AG9" s="85">
        <f>AF9*15/100</f>
        <v>0</v>
      </c>
      <c r="AH9" s="85">
        <f>IF($M$12="E",J9,0)</f>
        <v>0</v>
      </c>
    </row>
    <row r="10" spans="2:28" ht="6" customHeight="1" thickBot="1">
      <c r="B10" s="18"/>
      <c r="C10" s="17"/>
      <c r="D10" s="17"/>
      <c r="Z10" s="88"/>
      <c r="AA10" s="89"/>
      <c r="AB10" s="89"/>
    </row>
    <row r="11" spans="2:34" ht="16.5" thickBot="1">
      <c r="B11" s="210" t="s">
        <v>484</v>
      </c>
      <c r="C11" s="211"/>
      <c r="D11" s="211"/>
      <c r="E11" s="211"/>
      <c r="G11" s="215" t="s">
        <v>506</v>
      </c>
      <c r="H11" s="216"/>
      <c r="I11" s="216"/>
      <c r="J11" s="217"/>
      <c r="K11" s="205" t="s">
        <v>503</v>
      </c>
      <c r="L11" s="206"/>
      <c r="M11" s="206"/>
      <c r="N11" s="206"/>
      <c r="O11" s="206"/>
      <c r="Z11" s="195" t="s">
        <v>484</v>
      </c>
      <c r="AA11" s="196"/>
      <c r="AB11" s="196"/>
      <c r="AC11" s="196"/>
      <c r="AE11" s="200" t="s">
        <v>506</v>
      </c>
      <c r="AF11" s="201"/>
      <c r="AG11" s="201"/>
      <c r="AH11" s="202"/>
    </row>
    <row r="12" spans="2:34" ht="79.5" thickBot="1">
      <c r="B12" s="19" t="s">
        <v>481</v>
      </c>
      <c r="C12" s="26" t="s">
        <v>482</v>
      </c>
      <c r="D12" s="218" t="s">
        <v>480</v>
      </c>
      <c r="E12" s="219"/>
      <c r="G12" s="19" t="s">
        <v>469</v>
      </c>
      <c r="H12" s="19" t="s">
        <v>471</v>
      </c>
      <c r="I12" s="19" t="s">
        <v>479</v>
      </c>
      <c r="J12" s="19" t="s">
        <v>478</v>
      </c>
      <c r="K12" s="207" t="s">
        <v>510</v>
      </c>
      <c r="L12" s="208"/>
      <c r="M12" s="64" t="s">
        <v>504</v>
      </c>
      <c r="N12" s="235" t="s">
        <v>511</v>
      </c>
      <c r="O12" s="236"/>
      <c r="Z12" s="80" t="s">
        <v>481</v>
      </c>
      <c r="AA12" s="81" t="s">
        <v>482</v>
      </c>
      <c r="AB12" s="203" t="s">
        <v>480</v>
      </c>
      <c r="AC12" s="204"/>
      <c r="AE12" s="80" t="s">
        <v>469</v>
      </c>
      <c r="AF12" s="80" t="s">
        <v>471</v>
      </c>
      <c r="AG12" s="80" t="s">
        <v>479</v>
      </c>
      <c r="AH12" s="80" t="s">
        <v>478</v>
      </c>
    </row>
    <row r="13" spans="2:34" ht="16.5" customHeight="1" thickBot="1">
      <c r="B13" s="20">
        <v>2011</v>
      </c>
      <c r="C13" s="25">
        <v>0.35</v>
      </c>
      <c r="D13" s="229" t="s">
        <v>483</v>
      </c>
      <c r="E13" s="230"/>
      <c r="G13" s="22">
        <v>2011</v>
      </c>
      <c r="H13" s="60">
        <v>0</v>
      </c>
      <c r="I13" s="21">
        <f>H13*35/100</f>
        <v>0</v>
      </c>
      <c r="J13" s="21">
        <f>IF(I13&lt;14000,14000,I13)</f>
        <v>14000</v>
      </c>
      <c r="K13" s="220" t="s">
        <v>519</v>
      </c>
      <c r="L13" s="221"/>
      <c r="M13" s="221"/>
      <c r="N13" s="221"/>
      <c r="O13" s="222"/>
      <c r="Z13" s="90">
        <v>2011</v>
      </c>
      <c r="AA13" s="91">
        <v>0.35</v>
      </c>
      <c r="AB13" s="188" t="s">
        <v>483</v>
      </c>
      <c r="AC13" s="189"/>
      <c r="AE13" s="83">
        <v>2011</v>
      </c>
      <c r="AF13" s="84">
        <v>0</v>
      </c>
      <c r="AG13" s="85">
        <f>AF13*35/100</f>
        <v>0</v>
      </c>
      <c r="AH13" s="85">
        <f>IF($M$12="E",J13,0)</f>
        <v>0</v>
      </c>
    </row>
    <row r="14" spans="2:34" ht="15">
      <c r="B14" s="20">
        <v>2012</v>
      </c>
      <c r="C14" s="25">
        <v>0.3</v>
      </c>
      <c r="D14" s="231"/>
      <c r="E14" s="232"/>
      <c r="G14" s="23">
        <v>2012</v>
      </c>
      <c r="H14" s="60">
        <v>0</v>
      </c>
      <c r="I14" s="24">
        <f>H14*30/100</f>
        <v>0</v>
      </c>
      <c r="J14" s="21">
        <f>IF(I14&lt;14820,14820,I14)</f>
        <v>14820</v>
      </c>
      <c r="K14" s="97" t="s">
        <v>512</v>
      </c>
      <c r="L14" s="98" t="s">
        <v>514</v>
      </c>
      <c r="M14" s="223" t="s">
        <v>518</v>
      </c>
      <c r="N14" s="224"/>
      <c r="O14" s="103"/>
      <c r="P14" s="79"/>
      <c r="Z14" s="90">
        <v>2012</v>
      </c>
      <c r="AA14" s="91">
        <v>0.3</v>
      </c>
      <c r="AB14" s="190"/>
      <c r="AC14" s="191"/>
      <c r="AE14" s="86">
        <v>2012</v>
      </c>
      <c r="AF14" s="84">
        <v>0</v>
      </c>
      <c r="AG14" s="87">
        <f>AF14*30/100</f>
        <v>0</v>
      </c>
      <c r="AH14" s="85">
        <f>IF($M$12="E",J14,0)</f>
        <v>0</v>
      </c>
    </row>
    <row r="15" spans="2:34" ht="15" customHeight="1" thickBot="1">
      <c r="B15" s="20">
        <v>2013</v>
      </c>
      <c r="C15" s="25">
        <v>0.25</v>
      </c>
      <c r="D15" s="231"/>
      <c r="E15" s="232"/>
      <c r="G15" s="22">
        <v>2013</v>
      </c>
      <c r="H15" s="60">
        <v>0</v>
      </c>
      <c r="I15" s="21">
        <f>H15*25/100</f>
        <v>0</v>
      </c>
      <c r="J15" s="78">
        <f>IF(I15&lt;15740,15740,I15)</f>
        <v>15740</v>
      </c>
      <c r="K15" s="99" t="s">
        <v>513</v>
      </c>
      <c r="L15" s="99" t="s">
        <v>515</v>
      </c>
      <c r="M15" s="100" t="s">
        <v>516</v>
      </c>
      <c r="N15" s="101" t="s">
        <v>517</v>
      </c>
      <c r="O15" s="103"/>
      <c r="P15" s="79"/>
      <c r="Z15" s="90">
        <v>2013</v>
      </c>
      <c r="AA15" s="91">
        <v>0.25</v>
      </c>
      <c r="AB15" s="190"/>
      <c r="AC15" s="191"/>
      <c r="AE15" s="83">
        <v>2013</v>
      </c>
      <c r="AF15" s="84">
        <v>0</v>
      </c>
      <c r="AG15" s="85">
        <f>AF15*25/100</f>
        <v>0</v>
      </c>
      <c r="AH15" s="85">
        <f>IF($M$12="E",J15,0)</f>
        <v>0</v>
      </c>
    </row>
    <row r="16" spans="2:34" ht="15.75" thickBot="1">
      <c r="B16" s="20">
        <v>2014</v>
      </c>
      <c r="C16" s="25">
        <v>0.2</v>
      </c>
      <c r="D16" s="231"/>
      <c r="E16" s="232"/>
      <c r="G16" s="23">
        <v>2014</v>
      </c>
      <c r="H16" s="60">
        <v>0</v>
      </c>
      <c r="I16" s="24">
        <f>H16*20/100</f>
        <v>0</v>
      </c>
      <c r="J16" s="78">
        <f>IF(I16&lt;16740,16740,I16)</f>
        <v>16740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3"/>
      <c r="P16" s="79"/>
      <c r="Z16" s="90">
        <v>2014</v>
      </c>
      <c r="AA16" s="91">
        <v>0.2</v>
      </c>
      <c r="AB16" s="190"/>
      <c r="AC16" s="191"/>
      <c r="AE16" s="86">
        <v>2014</v>
      </c>
      <c r="AF16" s="84">
        <v>0</v>
      </c>
      <c r="AG16" s="87">
        <f>AF16*20/100</f>
        <v>0</v>
      </c>
      <c r="AH16" s="85">
        <f>IF($M$12="E",J16,0)</f>
        <v>0</v>
      </c>
    </row>
    <row r="17" spans="2:34" ht="16.5" thickBot="1">
      <c r="B17" s="20">
        <v>2015</v>
      </c>
      <c r="C17" s="25">
        <v>0.15</v>
      </c>
      <c r="D17" s="233"/>
      <c r="E17" s="234"/>
      <c r="G17" s="22">
        <v>2015</v>
      </c>
      <c r="H17" s="60">
        <v>0</v>
      </c>
      <c r="I17" s="21">
        <f>H17*15/100</f>
        <v>0</v>
      </c>
      <c r="J17" s="78">
        <f>IF(I17&lt;18970,18970,I17)</f>
        <v>18970</v>
      </c>
      <c r="K17" s="96" t="s">
        <v>520</v>
      </c>
      <c r="L17" s="96"/>
      <c r="M17" s="225"/>
      <c r="N17" s="226"/>
      <c r="O17" s="227"/>
      <c r="P17" s="228"/>
      <c r="Z17" s="90">
        <v>2015</v>
      </c>
      <c r="AA17" s="91">
        <v>0.15</v>
      </c>
      <c r="AB17" s="192"/>
      <c r="AC17" s="193"/>
      <c r="AE17" s="83">
        <v>2015</v>
      </c>
      <c r="AF17" s="84">
        <v>0</v>
      </c>
      <c r="AG17" s="85">
        <f>AF17*15/100</f>
        <v>0</v>
      </c>
      <c r="AH17" s="85">
        <f>IF($M$12="E",J17,0)</f>
        <v>0</v>
      </c>
    </row>
    <row r="18" ht="15"/>
    <row r="19" ht="15"/>
  </sheetData>
  <sheetProtection password="B3E1" sheet="1" selectLockedCells="1"/>
  <mergeCells count="21">
    <mergeCell ref="K13:O13"/>
    <mergeCell ref="M14:N14"/>
    <mergeCell ref="M17:N17"/>
    <mergeCell ref="O17:P17"/>
    <mergeCell ref="D13:E17"/>
    <mergeCell ref="N12:O12"/>
    <mergeCell ref="K11:O11"/>
    <mergeCell ref="K12:L12"/>
    <mergeCell ref="B2:J2"/>
    <mergeCell ref="B3:E3"/>
    <mergeCell ref="G3:J3"/>
    <mergeCell ref="G11:J11"/>
    <mergeCell ref="B11:E11"/>
    <mergeCell ref="D12:E12"/>
    <mergeCell ref="AB13:AC17"/>
    <mergeCell ref="Z2:AH2"/>
    <mergeCell ref="Z3:AC3"/>
    <mergeCell ref="AE3:AH3"/>
    <mergeCell ref="Z11:AC11"/>
    <mergeCell ref="AE11:AH11"/>
    <mergeCell ref="AB12:AC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J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421875" style="92" customWidth="1"/>
    <col min="2" max="2" width="11.28125" style="92" customWidth="1"/>
    <col min="3" max="3" width="8.7109375" style="92" bestFit="1" customWidth="1"/>
    <col min="4" max="4" width="11.140625" style="92" customWidth="1"/>
    <col min="5" max="5" width="19.28125" style="92" bestFit="1" customWidth="1"/>
    <col min="6" max="6" width="14.7109375" style="92" bestFit="1" customWidth="1"/>
    <col min="7" max="16384" width="9.140625" style="92" customWidth="1"/>
  </cols>
  <sheetData>
    <row r="1" ht="15.75" thickBot="1"/>
    <row r="2" spans="3:10" ht="16.5" thickBot="1">
      <c r="C2" s="325" t="s">
        <v>509</v>
      </c>
      <c r="D2" s="326"/>
      <c r="E2" s="326"/>
      <c r="F2" s="326"/>
      <c r="G2" s="326"/>
      <c r="H2" s="326"/>
      <c r="I2" s="326"/>
      <c r="J2" s="327"/>
    </row>
    <row r="3" spans="3:10" ht="16.5" thickBot="1">
      <c r="C3" s="328" t="s">
        <v>20</v>
      </c>
      <c r="D3" s="329"/>
      <c r="E3" s="329"/>
      <c r="F3" s="329"/>
      <c r="G3" s="329"/>
      <c r="H3" s="329"/>
      <c r="I3" s="329"/>
      <c r="J3" s="330"/>
    </row>
    <row r="4" spans="3:6" ht="16.5" thickBot="1">
      <c r="C4" s="331" t="s">
        <v>552</v>
      </c>
      <c r="D4" s="332"/>
      <c r="E4" s="332"/>
      <c r="F4" s="332"/>
    </row>
    <row r="5" spans="3:6" ht="94.5">
      <c r="C5" s="333" t="s">
        <v>469</v>
      </c>
      <c r="D5" s="334" t="s">
        <v>508</v>
      </c>
      <c r="E5" s="333" t="s">
        <v>507</v>
      </c>
      <c r="F5" s="333" t="s">
        <v>485</v>
      </c>
    </row>
    <row r="6" spans="3:6" ht="15">
      <c r="C6" s="335">
        <v>2011</v>
      </c>
      <c r="D6" s="336">
        <v>0.035</v>
      </c>
      <c r="E6" s="342">
        <v>0</v>
      </c>
      <c r="F6" s="337">
        <f>E6*D6</f>
        <v>0</v>
      </c>
    </row>
    <row r="7" spans="3:6" ht="15">
      <c r="C7" s="338">
        <v>2012</v>
      </c>
      <c r="D7" s="339">
        <v>0.03</v>
      </c>
      <c r="E7" s="342">
        <v>0</v>
      </c>
      <c r="F7" s="337">
        <f>E7*D7</f>
        <v>0</v>
      </c>
    </row>
    <row r="8" spans="3:6" ht="15">
      <c r="C8" s="335">
        <v>2013</v>
      </c>
      <c r="D8" s="336">
        <v>0.025</v>
      </c>
      <c r="E8" s="342">
        <v>0</v>
      </c>
      <c r="F8" s="337">
        <f>E8*D8</f>
        <v>0</v>
      </c>
    </row>
    <row r="9" spans="3:6" ht="15">
      <c r="C9" s="338">
        <v>2014</v>
      </c>
      <c r="D9" s="339">
        <v>0.02</v>
      </c>
      <c r="E9" s="342">
        <v>0</v>
      </c>
      <c r="F9" s="337">
        <f>E9*D9</f>
        <v>0</v>
      </c>
    </row>
    <row r="10" spans="3:6" ht="15">
      <c r="C10" s="335">
        <v>2015</v>
      </c>
      <c r="D10" s="336">
        <v>0.015</v>
      </c>
      <c r="E10" s="342">
        <v>0</v>
      </c>
      <c r="F10" s="337">
        <f>E10*D10</f>
        <v>0</v>
      </c>
    </row>
    <row r="11" spans="3:5" ht="15">
      <c r="C11" s="340"/>
      <c r="D11" s="341"/>
      <c r="E11" s="341"/>
    </row>
    <row r="12" ht="15"/>
  </sheetData>
  <sheetProtection password="CE28" sheet="1" selectLockedCells="1"/>
  <mergeCells count="3">
    <mergeCell ref="C4:F4"/>
    <mergeCell ref="C2:J2"/>
    <mergeCell ref="C3:J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002060"/>
    <pageSetUpPr fitToPage="1"/>
  </sheetPr>
  <dimension ref="B3:G17"/>
  <sheetViews>
    <sheetView zoomScalePageLayoutView="0" workbookViewId="0" topLeftCell="AE1">
      <selection activeCell="AE7" sqref="AE7"/>
    </sheetView>
  </sheetViews>
  <sheetFormatPr defaultColWidth="9.140625" defaultRowHeight="15"/>
  <cols>
    <col min="1" max="1" width="2.7109375" style="12" hidden="1" customWidth="1"/>
    <col min="2" max="2" width="32.57421875" style="12" hidden="1" customWidth="1"/>
    <col min="3" max="7" width="26.28125" style="12" hidden="1" customWidth="1"/>
    <col min="8" max="30" width="0" style="12" hidden="1" customWidth="1"/>
    <col min="31" max="60" width="9.140625" style="12" customWidth="1"/>
    <col min="61" max="16384" width="9.140625" style="92" customWidth="1"/>
  </cols>
  <sheetData>
    <row r="1" ht="6" customHeight="1"/>
    <row r="2" ht="2.25" customHeight="1"/>
    <row r="3" spans="2:7" ht="21">
      <c r="B3" s="247" t="s">
        <v>20</v>
      </c>
      <c r="C3" s="248"/>
      <c r="D3" s="248"/>
      <c r="E3" s="248"/>
      <c r="F3" s="248"/>
      <c r="G3" s="248"/>
    </row>
    <row r="4" spans="2:7" ht="26.25">
      <c r="B4" s="249" t="s">
        <v>19</v>
      </c>
      <c r="C4" s="250"/>
      <c r="D4" s="250"/>
      <c r="E4" s="250"/>
      <c r="F4" s="250"/>
      <c r="G4" s="250"/>
    </row>
    <row r="5" spans="2:7" ht="30" customHeight="1" thickBot="1">
      <c r="B5" s="251" t="s">
        <v>21</v>
      </c>
      <c r="C5" s="252"/>
      <c r="D5" s="252"/>
      <c r="E5" s="252"/>
      <c r="F5" s="252"/>
      <c r="G5" s="252"/>
    </row>
    <row r="6" spans="2:7" ht="54" customHeight="1" thickBot="1">
      <c r="B6" s="244" t="s">
        <v>561</v>
      </c>
      <c r="C6" s="245"/>
      <c r="D6" s="245"/>
      <c r="E6" s="245"/>
      <c r="F6" s="245"/>
      <c r="G6" s="246"/>
    </row>
    <row r="7" spans="2:7" ht="42.75" thickBot="1">
      <c r="B7" s="7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</row>
    <row r="8" spans="2:7" ht="29.25" customHeight="1" thickBot="1">
      <c r="B8" s="9" t="s">
        <v>13</v>
      </c>
      <c r="C8" s="6">
        <f>SUM('Veri Giriş Sayfası'!E7:E537)</f>
        <v>0</v>
      </c>
      <c r="D8" s="4">
        <f>C8</f>
        <v>0</v>
      </c>
      <c r="E8" s="4">
        <f>D8</f>
        <v>0</v>
      </c>
      <c r="F8" s="4">
        <f>E8</f>
        <v>0</v>
      </c>
      <c r="G8" s="4">
        <f>F8</f>
        <v>0</v>
      </c>
    </row>
    <row r="9" spans="2:7" ht="29.25" customHeight="1" thickBot="1">
      <c r="B9" s="10" t="s">
        <v>492</v>
      </c>
      <c r="C9" s="5">
        <f>SUM('Veri Giriş Sayfası'!F7:F537)</f>
        <v>0</v>
      </c>
      <c r="D9" s="5">
        <f>C10*4.5/100+C9</f>
        <v>0</v>
      </c>
      <c r="E9" s="5">
        <f>C10*8.3/100+C9</f>
        <v>0</v>
      </c>
      <c r="F9" s="5">
        <f>C10*10.5/100+C9</f>
        <v>0</v>
      </c>
      <c r="G9" s="5">
        <f>C10*15/100+C9</f>
        <v>0</v>
      </c>
    </row>
    <row r="10" spans="2:7" ht="29.25" customHeight="1" thickBot="1">
      <c r="B10" s="11" t="s">
        <v>7</v>
      </c>
      <c r="C10" s="6">
        <f>SUM(C8:C9)</f>
        <v>0</v>
      </c>
      <c r="D10" s="6">
        <f>SUM(D8:D9)</f>
        <v>0</v>
      </c>
      <c r="E10" s="6">
        <f>SUM(E8:E9)</f>
        <v>0</v>
      </c>
      <c r="F10" s="6">
        <f>SUM(F8:F9)</f>
        <v>0</v>
      </c>
      <c r="G10" s="6">
        <f>SUM(G8:G9)</f>
        <v>0</v>
      </c>
    </row>
    <row r="11" spans="2:7" ht="5.25" customHeight="1">
      <c r="B11" s="240" t="s">
        <v>11</v>
      </c>
      <c r="C11" s="241"/>
      <c r="D11" s="241"/>
      <c r="E11" s="241"/>
      <c r="F11" s="241"/>
      <c r="G11" s="241"/>
    </row>
    <row r="12" spans="2:7" ht="15" customHeight="1" hidden="1">
      <c r="B12" s="240"/>
      <c r="C12" s="241"/>
      <c r="D12" s="241"/>
      <c r="E12" s="241"/>
      <c r="F12" s="241"/>
      <c r="G12" s="241"/>
    </row>
    <row r="13" spans="2:7" ht="8.25" customHeight="1">
      <c r="B13" s="240"/>
      <c r="C13" s="241"/>
      <c r="D13" s="241"/>
      <c r="E13" s="241"/>
      <c r="F13" s="241"/>
      <c r="G13" s="241"/>
    </row>
    <row r="14" spans="2:7" ht="3.75" customHeight="1">
      <c r="B14" s="240"/>
      <c r="C14" s="241"/>
      <c r="D14" s="241"/>
      <c r="E14" s="241"/>
      <c r="F14" s="241"/>
      <c r="G14" s="241"/>
    </row>
    <row r="15" spans="2:3" ht="18" hidden="1" thickBot="1">
      <c r="B15" s="253"/>
      <c r="C15" s="254"/>
    </row>
    <row r="16" spans="2:7" ht="16.5" customHeight="1">
      <c r="B16" s="242" t="s">
        <v>562</v>
      </c>
      <c r="C16" s="243"/>
      <c r="D16" s="243"/>
      <c r="E16" s="243"/>
      <c r="F16" s="243"/>
      <c r="G16" s="243"/>
    </row>
    <row r="17" spans="2:7" ht="39.75" customHeight="1">
      <c r="B17" s="242"/>
      <c r="C17" s="243"/>
      <c r="D17" s="243"/>
      <c r="E17" s="243"/>
      <c r="F17" s="243"/>
      <c r="G17" s="243"/>
    </row>
    <row r="19" ht="15"/>
    <row r="20" ht="15"/>
    <row r="23" ht="15"/>
  </sheetData>
  <sheetProtection password="B3E1" sheet="1"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B1:K2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35.7109375" style="36" customWidth="1"/>
    <col min="3" max="3" width="17.28125" style="36" customWidth="1"/>
    <col min="4" max="4" width="18.28125" style="36" customWidth="1"/>
    <col min="5" max="5" width="16.00390625" style="36" customWidth="1"/>
    <col min="6" max="6" width="16.57421875" style="36" customWidth="1"/>
    <col min="7" max="7" width="16.8515625" style="36" customWidth="1"/>
    <col min="8" max="8" width="12.8515625" style="0" customWidth="1"/>
    <col min="9" max="9" width="9.140625" style="0" hidden="1" customWidth="1"/>
    <col min="10" max="10" width="10.421875" style="0" customWidth="1"/>
    <col min="11" max="11" width="13.28125" style="0" customWidth="1"/>
  </cols>
  <sheetData>
    <row r="1" spans="2:11" s="1" customFormat="1" ht="21" customHeight="1" thickBot="1">
      <c r="B1" s="104" t="s">
        <v>565</v>
      </c>
      <c r="C1" s="270" t="s">
        <v>551</v>
      </c>
      <c r="D1" s="271"/>
      <c r="E1" s="271"/>
      <c r="F1" s="271"/>
      <c r="G1" s="271"/>
      <c r="H1" s="272"/>
      <c r="I1" s="105"/>
      <c r="J1" s="105"/>
      <c r="K1" s="68"/>
    </row>
    <row r="2" spans="2:11" s="1" customFormat="1" ht="34.5" customHeight="1" thickBot="1">
      <c r="B2" s="285" t="s">
        <v>521</v>
      </c>
      <c r="C2" s="285"/>
      <c r="D2" s="285"/>
      <c r="E2" s="285"/>
      <c r="F2" s="285"/>
      <c r="G2" s="285"/>
      <c r="H2" s="67"/>
      <c r="I2" s="67"/>
      <c r="J2" s="67"/>
      <c r="K2" s="67"/>
    </row>
    <row r="3" spans="2:11" s="1" customFormat="1" ht="21.75" customHeight="1" thickBot="1">
      <c r="B3" s="129" t="s">
        <v>20</v>
      </c>
      <c r="C3" s="130"/>
      <c r="D3" s="130"/>
      <c r="E3" s="130"/>
      <c r="F3" s="130"/>
      <c r="G3" s="131"/>
      <c r="H3" s="282" t="s">
        <v>502</v>
      </c>
      <c r="I3" s="283"/>
      <c r="J3" s="283"/>
      <c r="K3" s="284"/>
    </row>
    <row r="4" spans="2:7" s="1" customFormat="1" ht="18.75" customHeight="1" thickBot="1">
      <c r="B4" s="286" t="s">
        <v>497</v>
      </c>
      <c r="C4" s="287"/>
      <c r="D4" s="287"/>
      <c r="E4" s="287"/>
      <c r="F4" s="287"/>
      <c r="G4" s="288"/>
    </row>
    <row r="5" spans="2:7" s="1" customFormat="1" ht="24.75" customHeight="1" thickBot="1">
      <c r="B5" s="255" t="s">
        <v>21</v>
      </c>
      <c r="C5" s="256"/>
      <c r="D5" s="256"/>
      <c r="E5" s="256"/>
      <c r="F5" s="256"/>
      <c r="G5" s="256"/>
    </row>
    <row r="6" spans="2:7" ht="45.75" thickBot="1">
      <c r="B6" s="34" t="s">
        <v>491</v>
      </c>
      <c r="C6" s="37" t="s">
        <v>522</v>
      </c>
      <c r="D6" s="37" t="s">
        <v>523</v>
      </c>
      <c r="E6" s="37" t="s">
        <v>524</v>
      </c>
      <c r="F6" s="37" t="s">
        <v>525</v>
      </c>
      <c r="G6" s="37" t="s">
        <v>526</v>
      </c>
    </row>
    <row r="7" spans="2:7" ht="15.75" thickBot="1">
      <c r="B7" s="38" t="s">
        <v>13</v>
      </c>
      <c r="C7" s="69">
        <f>'Hesaplama ve Rapor Sayfası'!C8</f>
        <v>0</v>
      </c>
      <c r="D7" s="69">
        <f>'Hesaplama ve Rapor Sayfası'!D8</f>
        <v>0</v>
      </c>
      <c r="E7" s="70">
        <f>'Hesaplama ve Rapor Sayfası'!E8</f>
        <v>0</v>
      </c>
      <c r="F7" s="69">
        <f>'Hesaplama ve Rapor Sayfası'!F8</f>
        <v>0</v>
      </c>
      <c r="G7" s="69">
        <f>'Hesaplama ve Rapor Sayfası'!G8</f>
        <v>0</v>
      </c>
    </row>
    <row r="8" spans="2:7" ht="15.75" thickBot="1">
      <c r="B8" s="39" t="s">
        <v>492</v>
      </c>
      <c r="C8" s="71">
        <f>'Hesaplama ve Rapor Sayfası'!C9/2</f>
        <v>0</v>
      </c>
      <c r="D8" s="71">
        <f>'Hesaplama ve Rapor Sayfası'!D9</f>
        <v>0</v>
      </c>
      <c r="E8" s="72">
        <f>'Hesaplama ve Rapor Sayfası'!E9</f>
        <v>0</v>
      </c>
      <c r="F8" s="71">
        <f>'Hesaplama ve Rapor Sayfası'!F9</f>
        <v>0</v>
      </c>
      <c r="G8" s="71">
        <f>'Hesaplama ve Rapor Sayfası'!G9</f>
        <v>0</v>
      </c>
    </row>
    <row r="9" spans="2:7" s="1" customFormat="1" ht="15.75" thickBot="1">
      <c r="B9" s="40" t="s">
        <v>493</v>
      </c>
      <c r="C9" s="73">
        <f>SUM(C7:C8)</f>
        <v>0</v>
      </c>
      <c r="D9" s="73">
        <f>SUM(D7:D8)</f>
        <v>0</v>
      </c>
      <c r="E9" s="74">
        <f>SUM(E7:E8)</f>
        <v>0</v>
      </c>
      <c r="F9" s="73">
        <f>SUM(F7:F8)</f>
        <v>0</v>
      </c>
      <c r="G9" s="73">
        <f>SUM(G7:G8)</f>
        <v>0</v>
      </c>
    </row>
    <row r="10" spans="2:7" s="1" customFormat="1" ht="5.25" customHeight="1" thickBot="1">
      <c r="B10" s="72"/>
      <c r="C10" s="72"/>
      <c r="D10" s="72"/>
      <c r="E10" s="72"/>
      <c r="F10" s="72"/>
      <c r="G10" s="72"/>
    </row>
    <row r="11" spans="2:7" ht="16.5" thickBot="1">
      <c r="B11" s="45" t="s">
        <v>468</v>
      </c>
      <c r="C11" s="37">
        <v>2011</v>
      </c>
      <c r="D11" s="37">
        <v>2012</v>
      </c>
      <c r="E11" s="37">
        <v>2013</v>
      </c>
      <c r="F11" s="37">
        <v>2014</v>
      </c>
      <c r="G11" s="37">
        <v>2015</v>
      </c>
    </row>
    <row r="12" spans="2:9" ht="15.75" thickBot="1">
      <c r="B12" s="38" t="s">
        <v>472</v>
      </c>
      <c r="C12" s="75">
        <f>IF('Gelir ve Kurumlar Matrah Artımı'!$K$17="X",'Gelir ve Kurumlar Matrah Artımı'!AC5,0)</f>
        <v>0</v>
      </c>
      <c r="D12" s="75">
        <f>IF('Gelir ve Kurumlar Matrah Artımı'!$K$17="X",'Gelir ve Kurumlar Matrah Artımı'!AC6,0)</f>
        <v>0</v>
      </c>
      <c r="E12" s="75">
        <f>IF('Gelir ve Kurumlar Matrah Artımı'!$K$17="X",'Gelir ve Kurumlar Matrah Artımı'!AC7,0)</f>
        <v>0</v>
      </c>
      <c r="F12" s="75">
        <f>IF('Gelir ve Kurumlar Matrah Artımı'!$K$17="X",'Gelir ve Kurumlar Matrah Artımı'!AC8,0)</f>
        <v>0</v>
      </c>
      <c r="G12" s="75">
        <f>IF('Gelir ve Kurumlar Matrah Artımı'!$K$17="X",'Gelir ve Kurumlar Matrah Artımı'!AC9,0)</f>
        <v>0</v>
      </c>
      <c r="H12" s="257" t="s">
        <v>498</v>
      </c>
      <c r="I12" s="258"/>
    </row>
    <row r="13" spans="2:9" ht="15.75" thickBot="1">
      <c r="B13" s="38" t="s">
        <v>494</v>
      </c>
      <c r="C13" s="75">
        <f>IF('Gelir ve Kurumlar Matrah Artımı'!$L$17="X",'Gelir ve Kurumlar Matrah Artımı'!AH5,0)</f>
        <v>0</v>
      </c>
      <c r="D13" s="75">
        <f>IF('Gelir ve Kurumlar Matrah Artımı'!$L$17="X",'Gelir ve Kurumlar Matrah Artımı'!AH6,0)</f>
        <v>0</v>
      </c>
      <c r="E13" s="75">
        <f>IF('Gelir ve Kurumlar Matrah Artımı'!$L$17="X",'Gelir ve Kurumlar Matrah Artımı'!AH7,0)</f>
        <v>0</v>
      </c>
      <c r="F13" s="75">
        <f>IF('Gelir ve Kurumlar Matrah Artımı'!$L$17="X",'Gelir ve Kurumlar Matrah Artımı'!AH8,0)</f>
        <v>0</v>
      </c>
      <c r="G13" s="75">
        <f>IF('Gelir ve Kurumlar Matrah Artımı'!$L$17="X",'Gelir ve Kurumlar Matrah Artımı'!AH9,0)</f>
        <v>0</v>
      </c>
      <c r="H13" s="259"/>
      <c r="I13" s="260"/>
    </row>
    <row r="14" spans="2:9" ht="15.75" thickBot="1">
      <c r="B14" s="38" t="s">
        <v>495</v>
      </c>
      <c r="C14" s="75">
        <f>IF('Gelir ve Kurumlar Matrah Artımı'!$M$17="X",'Gelir ve Kurumlar Matrah Artımı'!AH13,0)</f>
        <v>0</v>
      </c>
      <c r="D14" s="75">
        <f>IF('Gelir ve Kurumlar Matrah Artımı'!$M$17="X",'Gelir ve Kurumlar Matrah Artımı'!AH14,0)</f>
        <v>0</v>
      </c>
      <c r="E14" s="75">
        <f>IF('Gelir ve Kurumlar Matrah Artımı'!$M$17="X",'Gelir ve Kurumlar Matrah Artımı'!AH15,0)</f>
        <v>0</v>
      </c>
      <c r="F14" s="75">
        <f>IF('Gelir ve Kurumlar Matrah Artımı'!$M$17="X",'Gelir ve Kurumlar Matrah Artımı'!AH16,0)</f>
        <v>0</v>
      </c>
      <c r="G14" s="75">
        <f>IF('Gelir ve Kurumlar Matrah Artımı'!$M$17="X",'Gelir ve Kurumlar Matrah Artımı'!AH17,0)</f>
        <v>0</v>
      </c>
      <c r="H14" s="261"/>
      <c r="I14" s="262"/>
    </row>
    <row r="15" spans="2:7" ht="15.75" thickBot="1">
      <c r="B15" s="106" t="s">
        <v>553</v>
      </c>
      <c r="C15" s="107">
        <f>(C12+C13+C14)*20/100</f>
        <v>0</v>
      </c>
      <c r="D15" s="107">
        <f>(D12+D13+D14)*20/100</f>
        <v>0</v>
      </c>
      <c r="E15" s="107">
        <f>(E12+E13+E14)*20/100</f>
        <v>0</v>
      </c>
      <c r="F15" s="107">
        <f>(F12+F13+F14)*20/100</f>
        <v>0</v>
      </c>
      <c r="G15" s="107">
        <f>(G12+G13+G14)*20/100</f>
        <v>0</v>
      </c>
    </row>
    <row r="16" spans="2:7" ht="13.5" customHeight="1">
      <c r="B16" s="266" t="s">
        <v>554</v>
      </c>
      <c r="C16" s="268">
        <f>(C12+C13+C14)*15/100</f>
        <v>0</v>
      </c>
      <c r="D16" s="268">
        <f>(D12+D13+D14)*15/100</f>
        <v>0</v>
      </c>
      <c r="E16" s="268">
        <f>(E12+E13+E14)*15/100</f>
        <v>0</v>
      </c>
      <c r="F16" s="268">
        <f>(F12+F13+F14)*15/100</f>
        <v>0</v>
      </c>
      <c r="G16" s="268">
        <f>(G12+G13+G14)*15/100</f>
        <v>0</v>
      </c>
    </row>
    <row r="17" spans="2:7" ht="15.75" thickBot="1">
      <c r="B17" s="267"/>
      <c r="C17" s="269"/>
      <c r="D17" s="269"/>
      <c r="E17" s="269"/>
      <c r="F17" s="269"/>
      <c r="G17" s="269"/>
    </row>
    <row r="18" spans="2:7" ht="15.75" thickBot="1">
      <c r="B18" s="77"/>
      <c r="C18" s="37">
        <v>2011</v>
      </c>
      <c r="D18" s="37">
        <v>2012</v>
      </c>
      <c r="E18" s="37">
        <v>2013</v>
      </c>
      <c r="F18" s="37">
        <v>2014</v>
      </c>
      <c r="G18" s="37">
        <v>2015</v>
      </c>
    </row>
    <row r="19" spans="2:7" ht="30.75" thickBot="1">
      <c r="B19" s="37" t="s">
        <v>496</v>
      </c>
      <c r="C19" s="75">
        <f>'KDV Artırımı Veri Girişi'!F6</f>
        <v>0</v>
      </c>
      <c r="D19" s="69">
        <f>'KDV Artırımı Veri Girişi'!F7</f>
        <v>0</v>
      </c>
      <c r="E19" s="70">
        <f>'KDV Artırımı Veri Girişi'!F8</f>
        <v>0</v>
      </c>
      <c r="F19" s="69">
        <f>'KDV Artırımı Veri Girişi'!F9</f>
        <v>0</v>
      </c>
      <c r="G19" s="76">
        <f>'KDV Artırımı Veri Girişi'!F10</f>
        <v>0</v>
      </c>
    </row>
    <row r="20" spans="2:7" ht="30.75" thickBot="1">
      <c r="B20" s="37" t="str">
        <f>'Stok-Duran Varlık Düzeltme'!B4:E4</f>
        <v>EMTİA VE SABİT KIYMET DÜZELTMESİ</v>
      </c>
      <c r="C20" s="263">
        <f>'Stok-Duran Varlık Düzeltme'!E9</f>
        <v>0</v>
      </c>
      <c r="D20" s="264"/>
      <c r="E20" s="264"/>
      <c r="F20" s="264"/>
      <c r="G20" s="265"/>
    </row>
    <row r="21" spans="2:7" ht="4.5" customHeight="1" thickBot="1">
      <c r="B21" s="77"/>
      <c r="C21" s="77"/>
      <c r="D21" s="77"/>
      <c r="E21" s="77"/>
      <c r="F21" s="77"/>
      <c r="G21" s="77"/>
    </row>
    <row r="22" spans="2:9" ht="15" customHeight="1">
      <c r="B22" s="273" t="s">
        <v>11</v>
      </c>
      <c r="C22" s="274"/>
      <c r="D22" s="274"/>
      <c r="E22" s="274"/>
      <c r="F22" s="274"/>
      <c r="G22" s="275"/>
      <c r="H22" s="46"/>
      <c r="I22" s="46"/>
    </row>
    <row r="23" spans="2:9" ht="12.75" customHeight="1">
      <c r="B23" s="276"/>
      <c r="C23" s="277"/>
      <c r="D23" s="277"/>
      <c r="E23" s="277"/>
      <c r="F23" s="277"/>
      <c r="G23" s="278"/>
      <c r="H23" s="46"/>
      <c r="I23" s="46"/>
    </row>
    <row r="24" spans="2:9" ht="10.5" customHeight="1" thickBot="1">
      <c r="B24" s="279"/>
      <c r="C24" s="280"/>
      <c r="D24" s="280"/>
      <c r="E24" s="280"/>
      <c r="F24" s="280"/>
      <c r="G24" s="281"/>
      <c r="H24" s="46"/>
      <c r="I24" s="46"/>
    </row>
    <row r="25" spans="2:9" ht="15" customHeight="1">
      <c r="B25" s="46"/>
      <c r="C25" s="46"/>
      <c r="D25" s="46"/>
      <c r="E25" s="46"/>
      <c r="F25" s="46"/>
      <c r="G25" s="46"/>
      <c r="H25" s="46"/>
      <c r="I25" s="46"/>
    </row>
    <row r="26" ht="15">
      <c r="I26" s="47"/>
    </row>
    <row r="27" ht="15">
      <c r="I27" s="47"/>
    </row>
  </sheetData>
  <sheetProtection password="D222" sheet="1" objects="1" scenarios="1"/>
  <mergeCells count="15">
    <mergeCell ref="C1:H1"/>
    <mergeCell ref="B22:G24"/>
    <mergeCell ref="H3:K3"/>
    <mergeCell ref="B3:G3"/>
    <mergeCell ref="B2:G2"/>
    <mergeCell ref="B4:G4"/>
    <mergeCell ref="B5:G5"/>
    <mergeCell ref="H12:I14"/>
    <mergeCell ref="C20:G20"/>
    <mergeCell ref="B16:B17"/>
    <mergeCell ref="C16:C17"/>
    <mergeCell ref="D16:D17"/>
    <mergeCell ref="E16:E17"/>
    <mergeCell ref="F16:F17"/>
    <mergeCell ref="G16:G17"/>
  </mergeCells>
  <hyperlinks>
    <hyperlink ref="B5" r:id="rId1" display="maktas978@gmail.com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>
    <tabColor theme="3"/>
  </sheetPr>
  <dimension ref="A1:IV46"/>
  <sheetViews>
    <sheetView zoomScalePageLayoutView="0" workbookViewId="0" topLeftCell="A1">
      <selection activeCell="Z14" sqref="Z14"/>
    </sheetView>
  </sheetViews>
  <sheetFormatPr defaultColWidth="5.7109375" defaultRowHeight="15"/>
  <cols>
    <col min="1" max="13" width="7.7109375" style="292" customWidth="1"/>
    <col min="14" max="245" width="5.7109375" style="292" customWidth="1"/>
    <col min="246" max="16384" width="6.8515625" style="292" customWidth="1"/>
  </cols>
  <sheetData>
    <row r="1" spans="1:256" s="1" customFormat="1" ht="15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  <c r="FP1" s="292"/>
      <c r="FQ1" s="292"/>
      <c r="FR1" s="292"/>
      <c r="FS1" s="292"/>
      <c r="FT1" s="292"/>
      <c r="FU1" s="292"/>
      <c r="FV1" s="292"/>
      <c r="FW1" s="292"/>
      <c r="FX1" s="292"/>
      <c r="FY1" s="292"/>
      <c r="FZ1" s="292"/>
      <c r="GA1" s="292"/>
      <c r="GB1" s="292"/>
      <c r="GC1" s="292"/>
      <c r="GD1" s="292"/>
      <c r="GE1" s="292"/>
      <c r="GF1" s="292"/>
      <c r="GG1" s="292"/>
      <c r="GH1" s="292"/>
      <c r="GI1" s="292"/>
      <c r="GJ1" s="292"/>
      <c r="GK1" s="292"/>
      <c r="GL1" s="292"/>
      <c r="GM1" s="292"/>
      <c r="GN1" s="292"/>
      <c r="GO1" s="292"/>
      <c r="GP1" s="292"/>
      <c r="GQ1" s="292"/>
      <c r="GR1" s="292"/>
      <c r="GS1" s="292"/>
      <c r="GT1" s="292"/>
      <c r="GU1" s="292"/>
      <c r="GV1" s="292"/>
      <c r="GW1" s="292"/>
      <c r="GX1" s="292"/>
      <c r="GY1" s="292"/>
      <c r="GZ1" s="292"/>
      <c r="HA1" s="292"/>
      <c r="HB1" s="292"/>
      <c r="HC1" s="292"/>
      <c r="HD1" s="292"/>
      <c r="HE1" s="292"/>
      <c r="HF1" s="292"/>
      <c r="HG1" s="292"/>
      <c r="HH1" s="292"/>
      <c r="HI1" s="292"/>
      <c r="HJ1" s="292"/>
      <c r="HK1" s="292"/>
      <c r="HL1" s="292"/>
      <c r="HM1" s="292"/>
      <c r="HN1" s="292"/>
      <c r="HO1" s="292"/>
      <c r="HP1" s="292"/>
      <c r="HQ1" s="292"/>
      <c r="HR1" s="292"/>
      <c r="HS1" s="292"/>
      <c r="HT1" s="292"/>
      <c r="HU1" s="292"/>
      <c r="HV1" s="292"/>
      <c r="HW1" s="292"/>
      <c r="HX1" s="292"/>
      <c r="HY1" s="292"/>
      <c r="HZ1" s="292"/>
      <c r="IA1" s="292"/>
      <c r="IB1" s="292"/>
      <c r="IC1" s="292"/>
      <c r="ID1" s="292"/>
      <c r="IE1" s="292"/>
      <c r="IF1" s="292"/>
      <c r="IG1" s="292"/>
      <c r="IH1" s="292"/>
      <c r="II1" s="292"/>
      <c r="IJ1" s="292"/>
      <c r="IK1" s="292"/>
      <c r="IL1" s="292"/>
      <c r="IM1" s="292"/>
      <c r="IN1" s="292"/>
      <c r="IO1" s="292"/>
      <c r="IP1" s="292"/>
      <c r="IQ1" s="292"/>
      <c r="IR1" s="292"/>
      <c r="IS1" s="292"/>
      <c r="IT1" s="292"/>
      <c r="IU1" s="292"/>
      <c r="IV1" s="292"/>
    </row>
    <row r="2" spans="1:256" s="1" customFormat="1" ht="15">
      <c r="A2" s="293" t="s">
        <v>566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" customFormat="1" ht="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5" t="s">
        <v>567</v>
      </c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6" s="1" customFormat="1" ht="15.75" thickBo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7"/>
      <c r="M4" s="298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  <c r="GP4" s="297"/>
      <c r="GQ4" s="297"/>
      <c r="GR4" s="297"/>
      <c r="GS4" s="297"/>
      <c r="GT4" s="297"/>
      <c r="GU4" s="297"/>
      <c r="GV4" s="297"/>
      <c r="GW4" s="297"/>
      <c r="GX4" s="297"/>
      <c r="GY4" s="297"/>
      <c r="GZ4" s="297"/>
      <c r="HA4" s="297"/>
      <c r="HB4" s="297"/>
      <c r="HC4" s="297"/>
      <c r="HD4" s="297"/>
      <c r="HE4" s="297"/>
      <c r="HF4" s="297"/>
      <c r="HG4" s="297"/>
      <c r="HH4" s="297"/>
      <c r="HI4" s="297"/>
      <c r="HJ4" s="297"/>
      <c r="HK4" s="297"/>
      <c r="HL4" s="297"/>
      <c r="HM4" s="297"/>
      <c r="HN4" s="297"/>
      <c r="HO4" s="297"/>
      <c r="HP4" s="297"/>
      <c r="HQ4" s="297"/>
      <c r="HR4" s="297"/>
      <c r="HS4" s="297"/>
      <c r="HT4" s="297"/>
      <c r="HU4" s="297"/>
      <c r="HV4" s="297"/>
      <c r="HW4" s="297"/>
      <c r="HX4" s="297"/>
      <c r="HY4" s="297"/>
      <c r="HZ4" s="297"/>
      <c r="IA4" s="297"/>
      <c r="IB4" s="297"/>
      <c r="IC4" s="297"/>
      <c r="ID4" s="297"/>
      <c r="IE4" s="297"/>
      <c r="IF4" s="297"/>
      <c r="IG4" s="297"/>
      <c r="IH4" s="297"/>
      <c r="II4" s="297"/>
      <c r="IJ4" s="297"/>
      <c r="IK4" s="297"/>
      <c r="IL4" s="297"/>
      <c r="IM4" s="297"/>
      <c r="IN4" s="297"/>
      <c r="IO4" s="297"/>
      <c r="IP4" s="297"/>
      <c r="IQ4" s="297"/>
      <c r="IR4" s="297"/>
      <c r="IS4" s="297"/>
      <c r="IT4" s="297"/>
      <c r="IU4" s="297"/>
      <c r="IV4" s="297"/>
    </row>
    <row r="5" spans="1:256" s="1" customFormat="1" ht="58.5">
      <c r="A5" s="299" t="s">
        <v>568</v>
      </c>
      <c r="B5" s="300" t="s">
        <v>569</v>
      </c>
      <c r="C5" s="300" t="s">
        <v>570</v>
      </c>
      <c r="D5" s="300" t="s">
        <v>571</v>
      </c>
      <c r="E5" s="300" t="s">
        <v>572</v>
      </c>
      <c r="F5" s="300" t="s">
        <v>573</v>
      </c>
      <c r="G5" s="300" t="s">
        <v>574</v>
      </c>
      <c r="H5" s="300" t="s">
        <v>575</v>
      </c>
      <c r="I5" s="300" t="s">
        <v>576</v>
      </c>
      <c r="J5" s="300" t="s">
        <v>577</v>
      </c>
      <c r="K5" s="300" t="s">
        <v>578</v>
      </c>
      <c r="L5" s="300" t="s">
        <v>579</v>
      </c>
      <c r="M5" s="301" t="s">
        <v>580</v>
      </c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  <c r="GF5" s="302"/>
      <c r="GG5" s="302"/>
      <c r="GH5" s="302"/>
      <c r="GI5" s="302"/>
      <c r="GJ5" s="302"/>
      <c r="GK5" s="302"/>
      <c r="GL5" s="302"/>
      <c r="GM5" s="302"/>
      <c r="GN5" s="302"/>
      <c r="GO5" s="302"/>
      <c r="GP5" s="302"/>
      <c r="GQ5" s="302"/>
      <c r="GR5" s="302"/>
      <c r="GS5" s="302"/>
      <c r="GT5" s="302"/>
      <c r="GU5" s="302"/>
      <c r="GV5" s="302"/>
      <c r="GW5" s="302"/>
      <c r="GX5" s="302"/>
      <c r="GY5" s="302"/>
      <c r="GZ5" s="302"/>
      <c r="HA5" s="302"/>
      <c r="HB5" s="302"/>
      <c r="HC5" s="302"/>
      <c r="HD5" s="302"/>
      <c r="HE5" s="302"/>
      <c r="HF5" s="302"/>
      <c r="HG5" s="302"/>
      <c r="HH5" s="302"/>
      <c r="HI5" s="302"/>
      <c r="HJ5" s="302"/>
      <c r="HK5" s="302"/>
      <c r="HL5" s="302"/>
      <c r="HM5" s="302"/>
      <c r="HN5" s="302"/>
      <c r="HO5" s="302"/>
      <c r="HP5" s="302"/>
      <c r="HQ5" s="302"/>
      <c r="HR5" s="302"/>
      <c r="HS5" s="302"/>
      <c r="HT5" s="302"/>
      <c r="HU5" s="302"/>
      <c r="HV5" s="302"/>
      <c r="HW5" s="302"/>
      <c r="HX5" s="302"/>
      <c r="HY5" s="302"/>
      <c r="HZ5" s="302"/>
      <c r="IA5" s="302"/>
      <c r="IB5" s="302"/>
      <c r="IC5" s="302"/>
      <c r="ID5" s="302"/>
      <c r="IE5" s="302"/>
      <c r="IF5" s="302"/>
      <c r="IG5" s="302"/>
      <c r="IH5" s="302"/>
      <c r="II5" s="302"/>
      <c r="IJ5" s="302"/>
      <c r="IK5" s="302"/>
      <c r="IL5" s="302"/>
      <c r="IM5" s="302"/>
      <c r="IN5" s="302"/>
      <c r="IO5" s="302"/>
      <c r="IP5" s="302"/>
      <c r="IQ5" s="302"/>
      <c r="IR5" s="302"/>
      <c r="IS5" s="302"/>
      <c r="IT5" s="302"/>
      <c r="IU5" s="302"/>
      <c r="IV5" s="302"/>
    </row>
    <row r="6" spans="1:256" s="1" customFormat="1" ht="15">
      <c r="A6" s="303">
        <v>1980</v>
      </c>
      <c r="B6" s="304">
        <v>9.2</v>
      </c>
      <c r="C6" s="304">
        <v>29.3</v>
      </c>
      <c r="D6" s="304">
        <v>4.4</v>
      </c>
      <c r="E6" s="304">
        <v>3.5</v>
      </c>
      <c r="F6" s="304">
        <v>2.9</v>
      </c>
      <c r="G6" s="304">
        <v>2.8</v>
      </c>
      <c r="H6" s="304">
        <v>0.2</v>
      </c>
      <c r="I6" s="304">
        <v>1.5</v>
      </c>
      <c r="J6" s="304">
        <v>3.5</v>
      </c>
      <c r="K6" s="304">
        <v>7.1</v>
      </c>
      <c r="L6" s="304">
        <v>3.8</v>
      </c>
      <c r="M6" s="305">
        <v>3.1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297"/>
      <c r="DS6" s="297"/>
      <c r="DT6" s="297"/>
      <c r="DU6" s="297"/>
      <c r="DV6" s="297"/>
      <c r="DW6" s="297"/>
      <c r="DX6" s="297"/>
      <c r="DY6" s="297"/>
      <c r="DZ6" s="297"/>
      <c r="EA6" s="297"/>
      <c r="EB6" s="297"/>
      <c r="EC6" s="297"/>
      <c r="ED6" s="297"/>
      <c r="EE6" s="297"/>
      <c r="EF6" s="297"/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7"/>
      <c r="ES6" s="297"/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  <c r="FL6" s="297"/>
      <c r="FM6" s="297"/>
      <c r="FN6" s="297"/>
      <c r="FO6" s="297"/>
      <c r="FP6" s="297"/>
      <c r="FQ6" s="297"/>
      <c r="FR6" s="297"/>
      <c r="FS6" s="297"/>
      <c r="FT6" s="297"/>
      <c r="FU6" s="297"/>
      <c r="FV6" s="297"/>
      <c r="FW6" s="297"/>
      <c r="FX6" s="297"/>
      <c r="FY6" s="297"/>
      <c r="FZ6" s="297"/>
      <c r="GA6" s="297"/>
      <c r="GB6" s="297"/>
      <c r="GC6" s="297"/>
      <c r="GD6" s="297"/>
      <c r="GE6" s="297"/>
      <c r="GF6" s="297"/>
      <c r="GG6" s="297"/>
      <c r="GH6" s="297"/>
      <c r="GI6" s="297"/>
      <c r="GJ6" s="297"/>
      <c r="GK6" s="297"/>
      <c r="GL6" s="297"/>
      <c r="GM6" s="297"/>
      <c r="GN6" s="297"/>
      <c r="GO6" s="297"/>
      <c r="GP6" s="297"/>
      <c r="GQ6" s="297"/>
      <c r="GR6" s="297"/>
      <c r="GS6" s="297"/>
      <c r="GT6" s="297"/>
      <c r="GU6" s="297"/>
      <c r="GV6" s="297"/>
      <c r="GW6" s="297"/>
      <c r="GX6" s="297"/>
      <c r="GY6" s="297"/>
      <c r="GZ6" s="297"/>
      <c r="HA6" s="297"/>
      <c r="HB6" s="297"/>
      <c r="HC6" s="297"/>
      <c r="HD6" s="297"/>
      <c r="HE6" s="297"/>
      <c r="HF6" s="297"/>
      <c r="HG6" s="297"/>
      <c r="HH6" s="297"/>
      <c r="HI6" s="297"/>
      <c r="HJ6" s="297"/>
      <c r="HK6" s="297"/>
      <c r="HL6" s="297"/>
      <c r="HM6" s="297"/>
      <c r="HN6" s="297"/>
      <c r="HO6" s="297"/>
      <c r="HP6" s="297"/>
      <c r="HQ6" s="297"/>
      <c r="HR6" s="297"/>
      <c r="HS6" s="297"/>
      <c r="HT6" s="297"/>
      <c r="HU6" s="297"/>
      <c r="HV6" s="297"/>
      <c r="HW6" s="297"/>
      <c r="HX6" s="297"/>
      <c r="HY6" s="297"/>
      <c r="HZ6" s="297"/>
      <c r="IA6" s="297"/>
      <c r="IB6" s="297"/>
      <c r="IC6" s="297"/>
      <c r="ID6" s="297"/>
      <c r="IE6" s="297"/>
      <c r="IF6" s="297"/>
      <c r="IG6" s="297"/>
      <c r="IH6" s="297"/>
      <c r="II6" s="297"/>
      <c r="IJ6" s="297"/>
      <c r="IK6" s="297"/>
      <c r="IL6" s="297"/>
      <c r="IM6" s="297"/>
      <c r="IN6" s="297"/>
      <c r="IO6" s="297"/>
      <c r="IP6" s="297"/>
      <c r="IQ6" s="297"/>
      <c r="IR6" s="297"/>
      <c r="IS6" s="297"/>
      <c r="IT6" s="297"/>
      <c r="IU6" s="297"/>
      <c r="IV6" s="297"/>
    </row>
    <row r="7" spans="1:256" s="1" customFormat="1" ht="15">
      <c r="A7" s="303">
        <v>1981</v>
      </c>
      <c r="B7" s="304">
        <v>4.6</v>
      </c>
      <c r="C7" s="304">
        <v>2.2</v>
      </c>
      <c r="D7" s="304">
        <v>-0.8</v>
      </c>
      <c r="E7" s="304">
        <v>-0.8</v>
      </c>
      <c r="F7" s="304">
        <v>2.2</v>
      </c>
      <c r="G7" s="304">
        <v>6.4</v>
      </c>
      <c r="H7" s="304">
        <v>0.2</v>
      </c>
      <c r="I7" s="304">
        <v>1.1</v>
      </c>
      <c r="J7" s="304">
        <v>2.9</v>
      </c>
      <c r="K7" s="304">
        <v>1.6</v>
      </c>
      <c r="L7" s="304">
        <v>2</v>
      </c>
      <c r="M7" s="305">
        <v>1.7</v>
      </c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  <c r="FX7" s="297"/>
      <c r="FY7" s="297"/>
      <c r="FZ7" s="297"/>
      <c r="GA7" s="297"/>
      <c r="GB7" s="297"/>
      <c r="GC7" s="297"/>
      <c r="GD7" s="297"/>
      <c r="GE7" s="297"/>
      <c r="GF7" s="297"/>
      <c r="GG7" s="297"/>
      <c r="GH7" s="297"/>
      <c r="GI7" s="297"/>
      <c r="GJ7" s="297"/>
      <c r="GK7" s="297"/>
      <c r="GL7" s="297"/>
      <c r="GM7" s="297"/>
      <c r="GN7" s="297"/>
      <c r="GO7" s="297"/>
      <c r="GP7" s="297"/>
      <c r="GQ7" s="297"/>
      <c r="GR7" s="297"/>
      <c r="GS7" s="297"/>
      <c r="GT7" s="297"/>
      <c r="GU7" s="297"/>
      <c r="GV7" s="297"/>
      <c r="GW7" s="297"/>
      <c r="GX7" s="297"/>
      <c r="GY7" s="297"/>
      <c r="GZ7" s="297"/>
      <c r="HA7" s="297"/>
      <c r="HB7" s="297"/>
      <c r="HC7" s="297"/>
      <c r="HD7" s="297"/>
      <c r="HE7" s="297"/>
      <c r="HF7" s="297"/>
      <c r="HG7" s="297"/>
      <c r="HH7" s="297"/>
      <c r="HI7" s="297"/>
      <c r="HJ7" s="297"/>
      <c r="HK7" s="297"/>
      <c r="HL7" s="297"/>
      <c r="HM7" s="297"/>
      <c r="HN7" s="297"/>
      <c r="HO7" s="297"/>
      <c r="HP7" s="297"/>
      <c r="HQ7" s="297"/>
      <c r="HR7" s="297"/>
      <c r="HS7" s="297"/>
      <c r="HT7" s="297"/>
      <c r="HU7" s="297"/>
      <c r="HV7" s="297"/>
      <c r="HW7" s="297"/>
      <c r="HX7" s="297"/>
      <c r="HY7" s="297"/>
      <c r="HZ7" s="297"/>
      <c r="IA7" s="297"/>
      <c r="IB7" s="297"/>
      <c r="IC7" s="297"/>
      <c r="ID7" s="297"/>
      <c r="IE7" s="297"/>
      <c r="IF7" s="297"/>
      <c r="IG7" s="297"/>
      <c r="IH7" s="297"/>
      <c r="II7" s="297"/>
      <c r="IJ7" s="297"/>
      <c r="IK7" s="297"/>
      <c r="IL7" s="297"/>
      <c r="IM7" s="297"/>
      <c r="IN7" s="297"/>
      <c r="IO7" s="297"/>
      <c r="IP7" s="297"/>
      <c r="IQ7" s="297"/>
      <c r="IR7" s="297"/>
      <c r="IS7" s="297"/>
      <c r="IT7" s="297"/>
      <c r="IU7" s="297"/>
      <c r="IV7" s="297"/>
    </row>
    <row r="8" spans="1:256" s="1" customFormat="1" ht="15">
      <c r="A8" s="303">
        <v>1982</v>
      </c>
      <c r="B8" s="304">
        <v>3.6</v>
      </c>
      <c r="C8" s="304">
        <v>3.7</v>
      </c>
      <c r="D8" s="304">
        <v>3.3</v>
      </c>
      <c r="E8" s="304">
        <v>1.9</v>
      </c>
      <c r="F8" s="304">
        <v>1.3</v>
      </c>
      <c r="G8" s="304">
        <v>1.4</v>
      </c>
      <c r="H8" s="304">
        <v>2</v>
      </c>
      <c r="I8" s="304">
        <v>1.9</v>
      </c>
      <c r="J8" s="304">
        <v>1.1</v>
      </c>
      <c r="K8" s="304">
        <v>0.8</v>
      </c>
      <c r="L8" s="304">
        <v>1</v>
      </c>
      <c r="M8" s="305">
        <v>0.6</v>
      </c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  <c r="IT8" s="297"/>
      <c r="IU8" s="297"/>
      <c r="IV8" s="297"/>
    </row>
    <row r="9" spans="1:256" s="1" customFormat="1" ht="15">
      <c r="A9" s="303">
        <v>1983</v>
      </c>
      <c r="B9" s="304">
        <v>9.5</v>
      </c>
      <c r="C9" s="304">
        <v>2.4</v>
      </c>
      <c r="D9" s="304">
        <v>1.6</v>
      </c>
      <c r="E9" s="304">
        <v>1.4</v>
      </c>
      <c r="F9" s="304">
        <v>1.7</v>
      </c>
      <c r="G9" s="304">
        <v>1.3</v>
      </c>
      <c r="H9" s="304">
        <v>1.2</v>
      </c>
      <c r="I9" s="304">
        <v>2.1</v>
      </c>
      <c r="J9" s="304">
        <v>2.1</v>
      </c>
      <c r="K9" s="304">
        <v>2.8</v>
      </c>
      <c r="L9" s="304">
        <v>4.1</v>
      </c>
      <c r="M9" s="305">
        <v>4.4</v>
      </c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  <c r="IV9" s="297"/>
    </row>
    <row r="10" spans="1:256" s="1" customFormat="1" ht="15">
      <c r="A10" s="303">
        <v>1984</v>
      </c>
      <c r="B10" s="304">
        <v>3.9</v>
      </c>
      <c r="C10" s="304">
        <v>3.4</v>
      </c>
      <c r="D10" s="304">
        <v>3.3</v>
      </c>
      <c r="E10" s="304">
        <v>8.3</v>
      </c>
      <c r="F10" s="304">
        <v>6.9</v>
      </c>
      <c r="G10" s="304">
        <v>4.7</v>
      </c>
      <c r="H10" s="304">
        <v>-0.7</v>
      </c>
      <c r="I10" s="304">
        <v>3.2</v>
      </c>
      <c r="J10" s="304">
        <v>2.3</v>
      </c>
      <c r="K10" s="304">
        <v>3.3</v>
      </c>
      <c r="L10" s="304">
        <v>3.7</v>
      </c>
      <c r="M10" s="305">
        <v>1.7</v>
      </c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  <c r="IN10" s="297"/>
      <c r="IO10" s="297"/>
      <c r="IP10" s="297"/>
      <c r="IQ10" s="297"/>
      <c r="IR10" s="297"/>
      <c r="IS10" s="297"/>
      <c r="IT10" s="297"/>
      <c r="IU10" s="297"/>
      <c r="IV10" s="297"/>
    </row>
    <row r="11" spans="1:256" s="1" customFormat="1" ht="15">
      <c r="A11" s="303">
        <v>1985</v>
      </c>
      <c r="B11" s="304">
        <v>4.8</v>
      </c>
      <c r="C11" s="304">
        <v>4.7</v>
      </c>
      <c r="D11" s="304">
        <v>5.3</v>
      </c>
      <c r="E11" s="304">
        <v>2.3</v>
      </c>
      <c r="F11" s="304">
        <v>2.2</v>
      </c>
      <c r="G11" s="304">
        <v>-1.3</v>
      </c>
      <c r="H11" s="304">
        <v>0.5</v>
      </c>
      <c r="I11" s="304">
        <v>1.8</v>
      </c>
      <c r="J11" s="304">
        <v>2.7</v>
      </c>
      <c r="K11" s="304">
        <v>5</v>
      </c>
      <c r="L11" s="304">
        <v>3.1</v>
      </c>
      <c r="M11" s="305">
        <v>1.9</v>
      </c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  <c r="IT11" s="297"/>
      <c r="IU11" s="297"/>
      <c r="IV11" s="297"/>
    </row>
    <row r="12" spans="1:256" s="1" customFormat="1" ht="15">
      <c r="A12" s="303">
        <v>1986</v>
      </c>
      <c r="B12" s="304">
        <v>4.5</v>
      </c>
      <c r="C12" s="304">
        <v>2</v>
      </c>
      <c r="D12" s="304">
        <v>1.3</v>
      </c>
      <c r="E12" s="304">
        <v>2</v>
      </c>
      <c r="F12" s="304">
        <v>1.6</v>
      </c>
      <c r="G12" s="304">
        <v>1</v>
      </c>
      <c r="H12" s="304">
        <v>1.2</v>
      </c>
      <c r="I12" s="304">
        <v>0.2</v>
      </c>
      <c r="J12" s="304">
        <v>2.2</v>
      </c>
      <c r="K12" s="304">
        <v>3.9</v>
      </c>
      <c r="L12" s="304">
        <v>1.5</v>
      </c>
      <c r="M12" s="305">
        <v>0.9</v>
      </c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  <c r="IR12" s="297"/>
      <c r="IS12" s="297"/>
      <c r="IT12" s="297"/>
      <c r="IU12" s="297"/>
      <c r="IV12" s="297"/>
    </row>
    <row r="13" spans="1:256" s="1" customFormat="1" ht="15">
      <c r="A13" s="303">
        <v>1987</v>
      </c>
      <c r="B13" s="304">
        <v>3.6</v>
      </c>
      <c r="C13" s="304">
        <v>2.2</v>
      </c>
      <c r="D13" s="304">
        <v>3.5</v>
      </c>
      <c r="E13" s="304">
        <v>2.6</v>
      </c>
      <c r="F13" s="304">
        <v>4.8</v>
      </c>
      <c r="G13" s="304">
        <v>0.5</v>
      </c>
      <c r="H13" s="304">
        <v>1.7</v>
      </c>
      <c r="I13" s="304">
        <v>2.8</v>
      </c>
      <c r="J13" s="304">
        <v>2.1</v>
      </c>
      <c r="K13" s="304">
        <v>3.5</v>
      </c>
      <c r="L13" s="304">
        <v>2.8</v>
      </c>
      <c r="M13" s="305">
        <v>10.8</v>
      </c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  <c r="IU13" s="297"/>
      <c r="IV13" s="297"/>
    </row>
    <row r="14" spans="1:256" s="1" customFormat="1" ht="15">
      <c r="A14" s="303">
        <v>1988</v>
      </c>
      <c r="B14" s="304">
        <v>6.9</v>
      </c>
      <c r="C14" s="304">
        <v>6.2</v>
      </c>
      <c r="D14" s="304">
        <v>7</v>
      </c>
      <c r="E14" s="304">
        <v>4.8</v>
      </c>
      <c r="F14" s="304">
        <v>2.1</v>
      </c>
      <c r="G14" s="304">
        <v>2.6</v>
      </c>
      <c r="H14" s="304">
        <v>2.2</v>
      </c>
      <c r="I14" s="304">
        <v>3.1</v>
      </c>
      <c r="J14" s="304">
        <v>3.7</v>
      </c>
      <c r="K14" s="304">
        <v>6.1</v>
      </c>
      <c r="L14" s="304">
        <v>5.3</v>
      </c>
      <c r="M14" s="305">
        <v>4.3</v>
      </c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  <c r="IK14" s="297"/>
      <c r="IL14" s="297"/>
      <c r="IM14" s="297"/>
      <c r="IN14" s="297"/>
      <c r="IO14" s="297"/>
      <c r="IP14" s="297"/>
      <c r="IQ14" s="297"/>
      <c r="IR14" s="297"/>
      <c r="IS14" s="297"/>
      <c r="IT14" s="297"/>
      <c r="IU14" s="297"/>
      <c r="IV14" s="297"/>
    </row>
    <row r="15" spans="1:256" s="1" customFormat="1" ht="15">
      <c r="A15" s="303">
        <v>1989</v>
      </c>
      <c r="B15" s="304">
        <v>7.7</v>
      </c>
      <c r="C15" s="304">
        <v>5.1</v>
      </c>
      <c r="D15" s="304">
        <v>2.3</v>
      </c>
      <c r="E15" s="304">
        <v>4.5</v>
      </c>
      <c r="F15" s="304">
        <v>3.8</v>
      </c>
      <c r="G15" s="304">
        <v>6.3</v>
      </c>
      <c r="H15" s="304">
        <v>5</v>
      </c>
      <c r="I15" s="304">
        <v>3.1</v>
      </c>
      <c r="J15" s="304">
        <v>4.2</v>
      </c>
      <c r="K15" s="304">
        <v>4.3</v>
      </c>
      <c r="L15" s="304">
        <v>3.5</v>
      </c>
      <c r="M15" s="305">
        <v>3.3</v>
      </c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  <c r="IK15" s="297"/>
      <c r="IL15" s="297"/>
      <c r="IM15" s="297"/>
      <c r="IN15" s="297"/>
      <c r="IO15" s="297"/>
      <c r="IP15" s="297"/>
      <c r="IQ15" s="297"/>
      <c r="IR15" s="297"/>
      <c r="IS15" s="297"/>
      <c r="IT15" s="297"/>
      <c r="IU15" s="297"/>
      <c r="IV15" s="297"/>
    </row>
    <row r="16" spans="1:256" s="1" customFormat="1" ht="15">
      <c r="A16" s="303">
        <v>1990</v>
      </c>
      <c r="B16" s="304">
        <v>6.4</v>
      </c>
      <c r="C16" s="304">
        <v>5.5</v>
      </c>
      <c r="D16" s="304">
        <v>3.6</v>
      </c>
      <c r="E16" s="304">
        <v>3.1</v>
      </c>
      <c r="F16" s="304">
        <v>2.3</v>
      </c>
      <c r="G16" s="304">
        <v>1.4</v>
      </c>
      <c r="H16" s="304">
        <v>1.3</v>
      </c>
      <c r="I16" s="304">
        <v>2.5</v>
      </c>
      <c r="J16" s="304">
        <v>5.3</v>
      </c>
      <c r="K16" s="304">
        <v>4.9</v>
      </c>
      <c r="L16" s="304">
        <v>3.8</v>
      </c>
      <c r="M16" s="305">
        <v>2.6</v>
      </c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  <c r="IK16" s="297"/>
      <c r="IL16" s="297"/>
      <c r="IM16" s="297"/>
      <c r="IN16" s="297"/>
      <c r="IO16" s="297"/>
      <c r="IP16" s="297"/>
      <c r="IQ16" s="297"/>
      <c r="IR16" s="297"/>
      <c r="IS16" s="297"/>
      <c r="IT16" s="297"/>
      <c r="IU16" s="297"/>
      <c r="IV16" s="297"/>
    </row>
    <row r="17" spans="1:256" s="1" customFormat="1" ht="15">
      <c r="A17" s="303">
        <v>1991</v>
      </c>
      <c r="B17" s="304">
        <v>4.6</v>
      </c>
      <c r="C17" s="304">
        <v>5.3</v>
      </c>
      <c r="D17" s="304">
        <v>4.9</v>
      </c>
      <c r="E17" s="304">
        <v>5.4</v>
      </c>
      <c r="F17" s="304">
        <v>2.9</v>
      </c>
      <c r="G17" s="304">
        <v>1.4</v>
      </c>
      <c r="H17" s="304">
        <v>2.2</v>
      </c>
      <c r="I17" s="304">
        <v>4.7</v>
      </c>
      <c r="J17" s="304">
        <v>4.4</v>
      </c>
      <c r="K17" s="304">
        <v>3.5</v>
      </c>
      <c r="L17" s="304">
        <v>3.9</v>
      </c>
      <c r="M17" s="305">
        <v>4.4</v>
      </c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  <c r="IK17" s="297"/>
      <c r="IL17" s="297"/>
      <c r="IM17" s="297"/>
      <c r="IN17" s="297"/>
      <c r="IO17" s="297"/>
      <c r="IP17" s="297"/>
      <c r="IQ17" s="297"/>
      <c r="IR17" s="297"/>
      <c r="IS17" s="297"/>
      <c r="IT17" s="297"/>
      <c r="IU17" s="297"/>
      <c r="IV17" s="297"/>
    </row>
    <row r="18" spans="1:256" s="1" customFormat="1" ht="15">
      <c r="A18" s="303">
        <v>1992</v>
      </c>
      <c r="B18" s="304">
        <v>11</v>
      </c>
      <c r="C18" s="304">
        <v>5.2</v>
      </c>
      <c r="D18" s="304">
        <v>4.3</v>
      </c>
      <c r="E18" s="304">
        <v>2.2</v>
      </c>
      <c r="F18" s="304">
        <v>0.7</v>
      </c>
      <c r="G18" s="304">
        <v>0.2</v>
      </c>
      <c r="H18" s="304">
        <v>1.8</v>
      </c>
      <c r="I18" s="304">
        <v>4.8</v>
      </c>
      <c r="J18" s="304">
        <v>6.3</v>
      </c>
      <c r="K18" s="304">
        <v>5.5</v>
      </c>
      <c r="L18" s="304">
        <v>3.5</v>
      </c>
      <c r="M18" s="305">
        <v>3.6</v>
      </c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  <c r="IR18" s="297"/>
      <c r="IS18" s="297"/>
      <c r="IT18" s="297"/>
      <c r="IU18" s="297"/>
      <c r="IV18" s="297"/>
    </row>
    <row r="19" spans="1:256" s="1" customFormat="1" ht="15">
      <c r="A19" s="303">
        <v>1993</v>
      </c>
      <c r="B19" s="304">
        <v>5</v>
      </c>
      <c r="C19" s="304">
        <v>5.2</v>
      </c>
      <c r="D19" s="304">
        <v>4.8</v>
      </c>
      <c r="E19" s="304">
        <v>2.6</v>
      </c>
      <c r="F19" s="304">
        <v>2.9</v>
      </c>
      <c r="G19" s="304">
        <v>2.3</v>
      </c>
      <c r="H19" s="304">
        <v>4.7</v>
      </c>
      <c r="I19" s="304">
        <v>3.8</v>
      </c>
      <c r="J19" s="304">
        <v>4</v>
      </c>
      <c r="K19" s="304">
        <v>3.6</v>
      </c>
      <c r="L19" s="304">
        <v>6.4</v>
      </c>
      <c r="M19" s="305">
        <v>2.9</v>
      </c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  <c r="HV19" s="297"/>
      <c r="HW19" s="297"/>
      <c r="HX19" s="297"/>
      <c r="HY19" s="297"/>
      <c r="HZ19" s="297"/>
      <c r="IA19" s="297"/>
      <c r="IB19" s="297"/>
      <c r="IC19" s="297"/>
      <c r="ID19" s="297"/>
      <c r="IE19" s="297"/>
      <c r="IF19" s="297"/>
      <c r="IG19" s="297"/>
      <c r="IH19" s="297"/>
      <c r="II19" s="297"/>
      <c r="IJ19" s="297"/>
      <c r="IK19" s="297"/>
      <c r="IL19" s="297"/>
      <c r="IM19" s="297"/>
      <c r="IN19" s="297"/>
      <c r="IO19" s="297"/>
      <c r="IP19" s="297"/>
      <c r="IQ19" s="297"/>
      <c r="IR19" s="297"/>
      <c r="IS19" s="297"/>
      <c r="IT19" s="297"/>
      <c r="IU19" s="297"/>
      <c r="IV19" s="297"/>
    </row>
    <row r="20" spans="1:256" s="1" customFormat="1" ht="15">
      <c r="A20" s="303">
        <v>1994</v>
      </c>
      <c r="B20" s="304">
        <v>5.3</v>
      </c>
      <c r="C20" s="304">
        <v>10.1</v>
      </c>
      <c r="D20" s="304">
        <v>8.5</v>
      </c>
      <c r="E20" s="304">
        <v>32.8</v>
      </c>
      <c r="F20" s="304">
        <v>9</v>
      </c>
      <c r="G20" s="304">
        <v>1.9</v>
      </c>
      <c r="H20" s="304">
        <v>0.9</v>
      </c>
      <c r="I20" s="304">
        <v>2.7</v>
      </c>
      <c r="J20" s="304">
        <v>5.4</v>
      </c>
      <c r="K20" s="304">
        <v>6.9</v>
      </c>
      <c r="L20" s="304">
        <v>6.4</v>
      </c>
      <c r="M20" s="305">
        <v>8.3</v>
      </c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  <c r="IK20" s="297"/>
      <c r="IL20" s="297"/>
      <c r="IM20" s="297"/>
      <c r="IN20" s="297"/>
      <c r="IO20" s="297"/>
      <c r="IP20" s="297"/>
      <c r="IQ20" s="297"/>
      <c r="IR20" s="297"/>
      <c r="IS20" s="297"/>
      <c r="IT20" s="297"/>
      <c r="IU20" s="297"/>
      <c r="IV20" s="297"/>
    </row>
    <row r="21" spans="1:256" s="1" customFormat="1" ht="15">
      <c r="A21" s="303">
        <v>1995</v>
      </c>
      <c r="B21" s="304">
        <v>8.4</v>
      </c>
      <c r="C21" s="304">
        <v>7</v>
      </c>
      <c r="D21" s="304">
        <v>6.1</v>
      </c>
      <c r="E21" s="304">
        <v>3.9</v>
      </c>
      <c r="F21" s="304">
        <v>1.7</v>
      </c>
      <c r="G21" s="304">
        <v>1.3</v>
      </c>
      <c r="H21" s="304">
        <v>2.4</v>
      </c>
      <c r="I21" s="304">
        <v>2.9</v>
      </c>
      <c r="J21" s="304">
        <v>4.8</v>
      </c>
      <c r="K21" s="304">
        <v>4.4</v>
      </c>
      <c r="L21" s="304">
        <v>4.3</v>
      </c>
      <c r="M21" s="305">
        <v>4.1</v>
      </c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  <c r="IR21" s="297"/>
      <c r="IS21" s="297"/>
      <c r="IT21" s="297"/>
      <c r="IU21" s="297"/>
      <c r="IV21" s="297"/>
    </row>
    <row r="22" spans="1:256" s="1" customFormat="1" ht="15">
      <c r="A22" s="303">
        <v>1996</v>
      </c>
      <c r="B22" s="304">
        <v>9.7</v>
      </c>
      <c r="C22" s="304">
        <v>5.8</v>
      </c>
      <c r="D22" s="304">
        <v>7</v>
      </c>
      <c r="E22" s="304">
        <v>8.1</v>
      </c>
      <c r="F22" s="304">
        <v>4.1</v>
      </c>
      <c r="G22" s="304">
        <v>2.7</v>
      </c>
      <c r="H22" s="304">
        <v>2.4</v>
      </c>
      <c r="I22" s="304">
        <v>3.8</v>
      </c>
      <c r="J22" s="304">
        <v>5.1</v>
      </c>
      <c r="K22" s="304">
        <v>5.5</v>
      </c>
      <c r="L22" s="304">
        <v>5.1</v>
      </c>
      <c r="M22" s="305">
        <v>3.9</v>
      </c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2"/>
      <c r="DN22" s="302"/>
      <c r="DO22" s="302"/>
      <c r="DP22" s="302"/>
      <c r="DQ22" s="302"/>
      <c r="DR22" s="302"/>
      <c r="DS22" s="302"/>
      <c r="DT22" s="302"/>
      <c r="DU22" s="302"/>
      <c r="DV22" s="302"/>
      <c r="DW22" s="302"/>
      <c r="DX22" s="302"/>
      <c r="DY22" s="302"/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  <c r="FB22" s="302"/>
      <c r="FC22" s="302"/>
      <c r="FD22" s="302"/>
      <c r="FE22" s="302"/>
      <c r="FF22" s="302"/>
      <c r="FG22" s="302"/>
      <c r="FH22" s="302"/>
      <c r="FI22" s="302"/>
      <c r="FJ22" s="302"/>
      <c r="FK22" s="302"/>
      <c r="FL22" s="302"/>
      <c r="FM22" s="302"/>
      <c r="FN22" s="302"/>
      <c r="FO22" s="302"/>
      <c r="FP22" s="302"/>
      <c r="FQ22" s="302"/>
      <c r="FR22" s="302"/>
      <c r="FS22" s="302"/>
      <c r="FT22" s="302"/>
      <c r="FU22" s="302"/>
      <c r="FV22" s="302"/>
      <c r="FW22" s="302"/>
      <c r="FX22" s="302"/>
      <c r="FY22" s="302"/>
      <c r="FZ22" s="302"/>
      <c r="GA22" s="302"/>
      <c r="GB22" s="302"/>
      <c r="GC22" s="302"/>
      <c r="GD22" s="302"/>
      <c r="GE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</row>
    <row r="23" spans="1:256" s="1" customFormat="1" ht="15">
      <c r="A23" s="303">
        <v>1997</v>
      </c>
      <c r="B23" s="304">
        <v>5.6</v>
      </c>
      <c r="C23" s="304">
        <v>6.2</v>
      </c>
      <c r="D23" s="304">
        <v>6</v>
      </c>
      <c r="E23" s="304">
        <v>5.5</v>
      </c>
      <c r="F23" s="304">
        <v>5.2</v>
      </c>
      <c r="G23" s="304">
        <v>3.4</v>
      </c>
      <c r="H23" s="304">
        <v>5.3</v>
      </c>
      <c r="I23" s="304">
        <v>5.3</v>
      </c>
      <c r="J23" s="304">
        <v>6.3</v>
      </c>
      <c r="K23" s="304">
        <v>6.7</v>
      </c>
      <c r="L23" s="304">
        <v>5.6</v>
      </c>
      <c r="M23" s="305">
        <v>5.4</v>
      </c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  <c r="FL23" s="306"/>
      <c r="FM23" s="306"/>
      <c r="FN23" s="306"/>
      <c r="FO23" s="306"/>
      <c r="FP23" s="306"/>
      <c r="FQ23" s="306"/>
      <c r="FR23" s="306"/>
      <c r="FS23" s="306"/>
      <c r="FT23" s="306"/>
      <c r="FU23" s="306"/>
      <c r="FV23" s="306"/>
      <c r="FW23" s="306"/>
      <c r="FX23" s="306"/>
      <c r="FY23" s="306"/>
      <c r="FZ23" s="306"/>
      <c r="GA23" s="306"/>
      <c r="GB23" s="306"/>
      <c r="GC23" s="306"/>
      <c r="GD23" s="306"/>
      <c r="GE23" s="306"/>
      <c r="GF23" s="306"/>
      <c r="GG23" s="306"/>
      <c r="GH23" s="306"/>
      <c r="GI23" s="306"/>
      <c r="GJ23" s="306"/>
      <c r="GK23" s="306"/>
      <c r="GL23" s="306"/>
      <c r="GM23" s="306"/>
      <c r="GN23" s="306"/>
      <c r="GO23" s="306"/>
      <c r="GP23" s="306"/>
      <c r="GQ23" s="306"/>
      <c r="GR23" s="306"/>
      <c r="GS23" s="306"/>
      <c r="GT23" s="306"/>
      <c r="GU23" s="306"/>
      <c r="GV23" s="306"/>
      <c r="GW23" s="306"/>
      <c r="GX23" s="306"/>
      <c r="GY23" s="306"/>
      <c r="GZ23" s="306"/>
      <c r="HA23" s="306"/>
      <c r="HB23" s="306"/>
      <c r="HC23" s="306"/>
      <c r="HD23" s="306"/>
      <c r="HE23" s="306"/>
      <c r="HF23" s="306"/>
      <c r="HG23" s="306"/>
      <c r="HH23" s="306"/>
      <c r="HI23" s="306"/>
      <c r="HJ23" s="306"/>
      <c r="HK23" s="306"/>
      <c r="HL23" s="306"/>
      <c r="HM23" s="306"/>
      <c r="HN23" s="306"/>
      <c r="HO23" s="306"/>
      <c r="HP23" s="306"/>
      <c r="HQ23" s="306"/>
      <c r="HR23" s="306"/>
      <c r="HS23" s="306"/>
      <c r="HT23" s="306"/>
      <c r="HU23" s="306"/>
      <c r="HV23" s="306"/>
      <c r="HW23" s="306"/>
      <c r="HX23" s="306"/>
      <c r="HY23" s="306"/>
      <c r="HZ23" s="306"/>
      <c r="IA23" s="306"/>
      <c r="IB23" s="306"/>
      <c r="IC23" s="306"/>
      <c r="ID23" s="306"/>
      <c r="IE23" s="306"/>
      <c r="IF23" s="306"/>
      <c r="IG23" s="306"/>
      <c r="IH23" s="306"/>
      <c r="II23" s="306"/>
      <c r="IJ23" s="306"/>
      <c r="IK23" s="306"/>
      <c r="IL23" s="306"/>
      <c r="IM23" s="306"/>
      <c r="IN23" s="306"/>
      <c r="IO23" s="306"/>
      <c r="IP23" s="306"/>
      <c r="IQ23" s="306"/>
      <c r="IR23" s="306"/>
      <c r="IS23" s="306"/>
      <c r="IT23" s="306"/>
      <c r="IU23" s="306"/>
      <c r="IV23" s="306"/>
    </row>
    <row r="24" spans="1:256" s="1" customFormat="1" ht="15">
      <c r="A24" s="303">
        <v>1998</v>
      </c>
      <c r="B24" s="304">
        <v>6.5</v>
      </c>
      <c r="C24" s="304">
        <v>4.6</v>
      </c>
      <c r="D24" s="304">
        <v>4</v>
      </c>
      <c r="E24" s="304">
        <v>4</v>
      </c>
      <c r="F24" s="304">
        <v>3.3</v>
      </c>
      <c r="G24" s="304">
        <v>1.6</v>
      </c>
      <c r="H24" s="304">
        <v>2.5</v>
      </c>
      <c r="I24" s="304">
        <v>2.4</v>
      </c>
      <c r="J24" s="304">
        <v>5.3</v>
      </c>
      <c r="K24" s="304">
        <v>4.1</v>
      </c>
      <c r="L24" s="304">
        <v>3.4</v>
      </c>
      <c r="M24" s="305">
        <v>2.5</v>
      </c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  <c r="FL24" s="306"/>
      <c r="FM24" s="306"/>
      <c r="FN24" s="306"/>
      <c r="FO24" s="306"/>
      <c r="FP24" s="306"/>
      <c r="FQ24" s="306"/>
      <c r="FR24" s="306"/>
      <c r="FS24" s="306"/>
      <c r="FT24" s="306"/>
      <c r="FU24" s="306"/>
      <c r="FV24" s="306"/>
      <c r="FW24" s="306"/>
      <c r="FX24" s="306"/>
      <c r="FY24" s="306"/>
      <c r="FZ24" s="306"/>
      <c r="GA24" s="306"/>
      <c r="GB24" s="306"/>
      <c r="GC24" s="306"/>
      <c r="GD24" s="306"/>
      <c r="GE24" s="306"/>
      <c r="GF24" s="306"/>
      <c r="GG24" s="306"/>
      <c r="GH24" s="306"/>
      <c r="GI24" s="306"/>
      <c r="GJ24" s="306"/>
      <c r="GK24" s="306"/>
      <c r="GL24" s="306"/>
      <c r="GM24" s="306"/>
      <c r="GN24" s="306"/>
      <c r="GO24" s="306"/>
      <c r="GP24" s="306"/>
      <c r="GQ24" s="306"/>
      <c r="GR24" s="306"/>
      <c r="GS24" s="306"/>
      <c r="GT24" s="306"/>
      <c r="GU24" s="306"/>
      <c r="GV24" s="306"/>
      <c r="GW24" s="306"/>
      <c r="GX24" s="306"/>
      <c r="GY24" s="306"/>
      <c r="GZ24" s="306"/>
      <c r="HA24" s="306"/>
      <c r="HB24" s="306"/>
      <c r="HC24" s="306"/>
      <c r="HD24" s="306"/>
      <c r="HE24" s="306"/>
      <c r="HF24" s="306"/>
      <c r="HG24" s="306"/>
      <c r="HH24" s="306"/>
      <c r="HI24" s="306"/>
      <c r="HJ24" s="306"/>
      <c r="HK24" s="306"/>
      <c r="HL24" s="306"/>
      <c r="HM24" s="306"/>
      <c r="HN24" s="306"/>
      <c r="HO24" s="306"/>
      <c r="HP24" s="306"/>
      <c r="HQ24" s="306"/>
      <c r="HR24" s="306"/>
      <c r="HS24" s="306"/>
      <c r="HT24" s="306"/>
      <c r="HU24" s="306"/>
      <c r="HV24" s="306"/>
      <c r="HW24" s="306"/>
      <c r="HX24" s="306"/>
      <c r="HY24" s="306"/>
      <c r="HZ24" s="306"/>
      <c r="IA24" s="306"/>
      <c r="IB24" s="306"/>
      <c r="IC24" s="306"/>
      <c r="ID24" s="306"/>
      <c r="IE24" s="306"/>
      <c r="IF24" s="306"/>
      <c r="IG24" s="306"/>
      <c r="IH24" s="306"/>
      <c r="II24" s="306"/>
      <c r="IJ24" s="306"/>
      <c r="IK24" s="306"/>
      <c r="IL24" s="306"/>
      <c r="IM24" s="306"/>
      <c r="IN24" s="306"/>
      <c r="IO24" s="306"/>
      <c r="IP24" s="306"/>
      <c r="IQ24" s="306"/>
      <c r="IR24" s="306"/>
      <c r="IS24" s="306"/>
      <c r="IT24" s="306"/>
      <c r="IU24" s="306"/>
      <c r="IV24" s="306"/>
    </row>
    <row r="25" spans="1:256" s="1" customFormat="1" ht="15">
      <c r="A25" s="303">
        <v>1999</v>
      </c>
      <c r="B25" s="304">
        <v>3.6</v>
      </c>
      <c r="C25" s="304">
        <v>3.4</v>
      </c>
      <c r="D25" s="304">
        <v>4</v>
      </c>
      <c r="E25" s="304">
        <v>5.3</v>
      </c>
      <c r="F25" s="304">
        <v>3.2</v>
      </c>
      <c r="G25" s="304">
        <v>1.8</v>
      </c>
      <c r="H25" s="304">
        <v>4</v>
      </c>
      <c r="I25" s="304">
        <v>3.3</v>
      </c>
      <c r="J25" s="304">
        <v>5.9</v>
      </c>
      <c r="K25" s="304">
        <v>4.7</v>
      </c>
      <c r="L25" s="304">
        <v>4.1</v>
      </c>
      <c r="M25" s="305">
        <v>6.8</v>
      </c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  <c r="FL25" s="306"/>
      <c r="FM25" s="306"/>
      <c r="FN25" s="306"/>
      <c r="FO25" s="306"/>
      <c r="FP25" s="306"/>
      <c r="FQ25" s="306"/>
      <c r="FR25" s="306"/>
      <c r="FS25" s="306"/>
      <c r="FT25" s="306"/>
      <c r="FU25" s="306"/>
      <c r="FV25" s="306"/>
      <c r="FW25" s="306"/>
      <c r="FX25" s="306"/>
      <c r="FY25" s="306"/>
      <c r="FZ25" s="306"/>
      <c r="GA25" s="306"/>
      <c r="GB25" s="306"/>
      <c r="GC25" s="306"/>
      <c r="GD25" s="306"/>
      <c r="GE25" s="306"/>
      <c r="GF25" s="306"/>
      <c r="GG25" s="306"/>
      <c r="GH25" s="306"/>
      <c r="GI25" s="306"/>
      <c r="GJ25" s="306"/>
      <c r="GK25" s="306"/>
      <c r="GL25" s="306"/>
      <c r="GM25" s="306"/>
      <c r="GN25" s="306"/>
      <c r="GO25" s="306"/>
      <c r="GP25" s="306"/>
      <c r="GQ25" s="306"/>
      <c r="GR25" s="306"/>
      <c r="GS25" s="306"/>
      <c r="GT25" s="306"/>
      <c r="GU25" s="306"/>
      <c r="GV25" s="306"/>
      <c r="GW25" s="306"/>
      <c r="GX25" s="306"/>
      <c r="GY25" s="306"/>
      <c r="GZ25" s="306"/>
      <c r="HA25" s="306"/>
      <c r="HB25" s="306"/>
      <c r="HC25" s="306"/>
      <c r="HD25" s="306"/>
      <c r="HE25" s="306"/>
      <c r="HF25" s="306"/>
      <c r="HG25" s="306"/>
      <c r="HH25" s="306"/>
      <c r="HI25" s="306"/>
      <c r="HJ25" s="306"/>
      <c r="HK25" s="306"/>
      <c r="HL25" s="306"/>
      <c r="HM25" s="306"/>
      <c r="HN25" s="306"/>
      <c r="HO25" s="306"/>
      <c r="HP25" s="306"/>
      <c r="HQ25" s="306"/>
      <c r="HR25" s="306"/>
      <c r="HS25" s="306"/>
      <c r="HT25" s="306"/>
      <c r="HU25" s="306"/>
      <c r="HV25" s="306"/>
      <c r="HW25" s="306"/>
      <c r="HX25" s="306"/>
      <c r="HY25" s="306"/>
      <c r="HZ25" s="306"/>
      <c r="IA25" s="306"/>
      <c r="IB25" s="306"/>
      <c r="IC25" s="306"/>
      <c r="ID25" s="306"/>
      <c r="IE25" s="306"/>
      <c r="IF25" s="306"/>
      <c r="IG25" s="306"/>
      <c r="IH25" s="306"/>
      <c r="II25" s="306"/>
      <c r="IJ25" s="306"/>
      <c r="IK25" s="306"/>
      <c r="IL25" s="306"/>
      <c r="IM25" s="306"/>
      <c r="IN25" s="306"/>
      <c r="IO25" s="306"/>
      <c r="IP25" s="306"/>
      <c r="IQ25" s="306"/>
      <c r="IR25" s="306"/>
      <c r="IS25" s="306"/>
      <c r="IT25" s="306"/>
      <c r="IU25" s="306"/>
      <c r="IV25" s="306"/>
    </row>
    <row r="26" spans="1:256" s="1" customFormat="1" ht="15">
      <c r="A26" s="303">
        <v>2000</v>
      </c>
      <c r="B26" s="304">
        <v>5.8</v>
      </c>
      <c r="C26" s="304">
        <v>4.1</v>
      </c>
      <c r="D26" s="304">
        <v>3.1</v>
      </c>
      <c r="E26" s="304">
        <v>2.4</v>
      </c>
      <c r="F26" s="304">
        <v>1.7</v>
      </c>
      <c r="G26" s="304">
        <v>0.3</v>
      </c>
      <c r="H26" s="304">
        <v>1</v>
      </c>
      <c r="I26" s="304">
        <v>0.9</v>
      </c>
      <c r="J26" s="304">
        <v>2.3</v>
      </c>
      <c r="K26" s="304">
        <v>2.8</v>
      </c>
      <c r="L26" s="304">
        <v>2.4</v>
      </c>
      <c r="M26" s="305">
        <v>1.9</v>
      </c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  <c r="FI26" s="306"/>
      <c r="FJ26" s="306"/>
      <c r="FK26" s="306"/>
      <c r="FL26" s="306"/>
      <c r="FM26" s="306"/>
      <c r="FN26" s="306"/>
      <c r="FO26" s="306"/>
      <c r="FP26" s="306"/>
      <c r="FQ26" s="306"/>
      <c r="FR26" s="306"/>
      <c r="FS26" s="306"/>
      <c r="FT26" s="306"/>
      <c r="FU26" s="306"/>
      <c r="FV26" s="306"/>
      <c r="FW26" s="306"/>
      <c r="FX26" s="306"/>
      <c r="FY26" s="306"/>
      <c r="FZ26" s="306"/>
      <c r="GA26" s="306"/>
      <c r="GB26" s="306"/>
      <c r="GC26" s="306"/>
      <c r="GD26" s="306"/>
      <c r="GE26" s="306"/>
      <c r="GF26" s="306"/>
      <c r="GG26" s="306"/>
      <c r="GH26" s="306"/>
      <c r="GI26" s="306"/>
      <c r="GJ26" s="306"/>
      <c r="GK26" s="306"/>
      <c r="GL26" s="306"/>
      <c r="GM26" s="306"/>
      <c r="GN26" s="306"/>
      <c r="GO26" s="306"/>
      <c r="GP26" s="306"/>
      <c r="GQ26" s="306"/>
      <c r="GR26" s="306"/>
      <c r="GS26" s="306"/>
      <c r="GT26" s="306"/>
      <c r="GU26" s="306"/>
      <c r="GV26" s="306"/>
      <c r="GW26" s="306"/>
      <c r="GX26" s="306"/>
      <c r="GY26" s="306"/>
      <c r="GZ26" s="306"/>
      <c r="HA26" s="306"/>
      <c r="HB26" s="306"/>
      <c r="HC26" s="306"/>
      <c r="HD26" s="306"/>
      <c r="HE26" s="306"/>
      <c r="HF26" s="306"/>
      <c r="HG26" s="306"/>
      <c r="HH26" s="306"/>
      <c r="HI26" s="306"/>
      <c r="HJ26" s="306"/>
      <c r="HK26" s="306"/>
      <c r="HL26" s="306"/>
      <c r="HM26" s="306"/>
      <c r="HN26" s="306"/>
      <c r="HO26" s="306"/>
      <c r="HP26" s="306"/>
      <c r="HQ26" s="306"/>
      <c r="HR26" s="306"/>
      <c r="HS26" s="306"/>
      <c r="HT26" s="306"/>
      <c r="HU26" s="306"/>
      <c r="HV26" s="306"/>
      <c r="HW26" s="306"/>
      <c r="HX26" s="306"/>
      <c r="HY26" s="306"/>
      <c r="HZ26" s="306"/>
      <c r="IA26" s="306"/>
      <c r="IB26" s="306"/>
      <c r="IC26" s="306"/>
      <c r="ID26" s="306"/>
      <c r="IE26" s="306"/>
      <c r="IF26" s="306"/>
      <c r="IG26" s="306"/>
      <c r="IH26" s="306"/>
      <c r="II26" s="306"/>
      <c r="IJ26" s="306"/>
      <c r="IK26" s="306"/>
      <c r="IL26" s="306"/>
      <c r="IM26" s="306"/>
      <c r="IN26" s="306"/>
      <c r="IO26" s="306"/>
      <c r="IP26" s="306"/>
      <c r="IQ26" s="306"/>
      <c r="IR26" s="306"/>
      <c r="IS26" s="306"/>
      <c r="IT26" s="306"/>
      <c r="IU26" s="306"/>
      <c r="IV26" s="306"/>
    </row>
    <row r="27" spans="1:256" s="1" customFormat="1" ht="15">
      <c r="A27" s="303">
        <v>2001</v>
      </c>
      <c r="B27" s="304">
        <v>2.3</v>
      </c>
      <c r="C27" s="304">
        <v>2.6</v>
      </c>
      <c r="D27" s="304">
        <v>10.1</v>
      </c>
      <c r="E27" s="304">
        <v>14.4</v>
      </c>
      <c r="F27" s="304">
        <v>6.3</v>
      </c>
      <c r="G27" s="304">
        <v>2.9</v>
      </c>
      <c r="H27" s="304">
        <v>3.3</v>
      </c>
      <c r="I27" s="304">
        <v>3.5</v>
      </c>
      <c r="J27" s="304">
        <v>5.4</v>
      </c>
      <c r="K27" s="304">
        <v>6.7</v>
      </c>
      <c r="L27" s="304">
        <v>4.2</v>
      </c>
      <c r="M27" s="305">
        <v>4.1</v>
      </c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306"/>
      <c r="FN27" s="306"/>
      <c r="FO27" s="306"/>
      <c r="FP27" s="306"/>
      <c r="FQ27" s="306"/>
      <c r="FR27" s="306"/>
      <c r="FS27" s="306"/>
      <c r="FT27" s="306"/>
      <c r="FU27" s="306"/>
      <c r="FV27" s="306"/>
      <c r="FW27" s="306"/>
      <c r="FX27" s="306"/>
      <c r="FY27" s="306"/>
      <c r="FZ27" s="306"/>
      <c r="GA27" s="306"/>
      <c r="GB27" s="306"/>
      <c r="GC27" s="306"/>
      <c r="GD27" s="306"/>
      <c r="GE27" s="306"/>
      <c r="GF27" s="306"/>
      <c r="GG27" s="306"/>
      <c r="GH27" s="306"/>
      <c r="GI27" s="306"/>
      <c r="GJ27" s="306"/>
      <c r="GK27" s="306"/>
      <c r="GL27" s="306"/>
      <c r="GM27" s="306"/>
      <c r="GN27" s="306"/>
      <c r="GO27" s="306"/>
      <c r="GP27" s="306"/>
      <c r="GQ27" s="306"/>
      <c r="GR27" s="306"/>
      <c r="GS27" s="306"/>
      <c r="GT27" s="306"/>
      <c r="GU27" s="306"/>
      <c r="GV27" s="306"/>
      <c r="GW27" s="306"/>
      <c r="GX27" s="306"/>
      <c r="GY27" s="306"/>
      <c r="GZ27" s="306"/>
      <c r="HA27" s="306"/>
      <c r="HB27" s="306"/>
      <c r="HC27" s="306"/>
      <c r="HD27" s="306"/>
      <c r="HE27" s="306"/>
      <c r="HF27" s="306"/>
      <c r="HG27" s="306"/>
      <c r="HH27" s="306"/>
      <c r="HI27" s="306"/>
      <c r="HJ27" s="306"/>
      <c r="HK27" s="306"/>
      <c r="HL27" s="306"/>
      <c r="HM27" s="306"/>
      <c r="HN27" s="306"/>
      <c r="HO27" s="306"/>
      <c r="HP27" s="306"/>
      <c r="HQ27" s="306"/>
      <c r="HR27" s="306"/>
      <c r="HS27" s="306"/>
      <c r="HT27" s="306"/>
      <c r="HU27" s="306"/>
      <c r="HV27" s="306"/>
      <c r="HW27" s="306"/>
      <c r="HX27" s="306"/>
      <c r="HY27" s="306"/>
      <c r="HZ27" s="306"/>
      <c r="IA27" s="306"/>
      <c r="IB27" s="306"/>
      <c r="IC27" s="306"/>
      <c r="ID27" s="306"/>
      <c r="IE27" s="306"/>
      <c r="IF27" s="306"/>
      <c r="IG27" s="306"/>
      <c r="IH27" s="306"/>
      <c r="II27" s="306"/>
      <c r="IJ27" s="306"/>
      <c r="IK27" s="306"/>
      <c r="IL27" s="306"/>
      <c r="IM27" s="306"/>
      <c r="IN27" s="306"/>
      <c r="IO27" s="306"/>
      <c r="IP27" s="306"/>
      <c r="IQ27" s="306"/>
      <c r="IR27" s="306"/>
      <c r="IS27" s="306"/>
      <c r="IT27" s="306"/>
      <c r="IU27" s="306"/>
      <c r="IV27" s="306"/>
    </row>
    <row r="28" spans="1:256" s="1" customFormat="1" ht="15">
      <c r="A28" s="303">
        <v>2002</v>
      </c>
      <c r="B28" s="304">
        <v>4.2</v>
      </c>
      <c r="C28" s="304">
        <v>2.6</v>
      </c>
      <c r="D28" s="304">
        <v>1.9</v>
      </c>
      <c r="E28" s="304">
        <v>1.8</v>
      </c>
      <c r="F28" s="304">
        <v>0.4</v>
      </c>
      <c r="G28" s="304">
        <v>1.2</v>
      </c>
      <c r="H28" s="304">
        <v>2.7</v>
      </c>
      <c r="I28" s="304">
        <v>2.1</v>
      </c>
      <c r="J28" s="304">
        <v>3.1</v>
      </c>
      <c r="K28" s="304">
        <v>3.1</v>
      </c>
      <c r="L28" s="304">
        <v>1.6</v>
      </c>
      <c r="M28" s="305">
        <v>2.6</v>
      </c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306"/>
      <c r="FN28" s="306"/>
      <c r="FO28" s="306"/>
      <c r="FP28" s="306"/>
      <c r="FQ28" s="306"/>
      <c r="FR28" s="306"/>
      <c r="FS28" s="306"/>
      <c r="FT28" s="306"/>
      <c r="FU28" s="306"/>
      <c r="FV28" s="306"/>
      <c r="FW28" s="306"/>
      <c r="FX28" s="306"/>
      <c r="FY28" s="306"/>
      <c r="FZ28" s="306"/>
      <c r="GA28" s="306"/>
      <c r="GB28" s="306"/>
      <c r="GC28" s="306"/>
      <c r="GD28" s="306"/>
      <c r="GE28" s="306"/>
      <c r="GF28" s="306"/>
      <c r="GG28" s="306"/>
      <c r="GH28" s="306"/>
      <c r="GI28" s="306"/>
      <c r="GJ28" s="306"/>
      <c r="GK28" s="306"/>
      <c r="GL28" s="306"/>
      <c r="GM28" s="306"/>
      <c r="GN28" s="306"/>
      <c r="GO28" s="306"/>
      <c r="GP28" s="306"/>
      <c r="GQ28" s="306"/>
      <c r="GR28" s="306"/>
      <c r="GS28" s="306"/>
      <c r="GT28" s="306"/>
      <c r="GU28" s="306"/>
      <c r="GV28" s="306"/>
      <c r="GW28" s="306"/>
      <c r="GX28" s="306"/>
      <c r="GY28" s="306"/>
      <c r="GZ28" s="306"/>
      <c r="HA28" s="306"/>
      <c r="HB28" s="306"/>
      <c r="HC28" s="306"/>
      <c r="HD28" s="306"/>
      <c r="HE28" s="306"/>
      <c r="HF28" s="306"/>
      <c r="HG28" s="306"/>
      <c r="HH28" s="306"/>
      <c r="HI28" s="306"/>
      <c r="HJ28" s="306"/>
      <c r="HK28" s="306"/>
      <c r="HL28" s="306"/>
      <c r="HM28" s="306"/>
      <c r="HN28" s="306"/>
      <c r="HO28" s="306"/>
      <c r="HP28" s="306"/>
      <c r="HQ28" s="306"/>
      <c r="HR28" s="306"/>
      <c r="HS28" s="306"/>
      <c r="HT28" s="306"/>
      <c r="HU28" s="306"/>
      <c r="HV28" s="306"/>
      <c r="HW28" s="306"/>
      <c r="HX28" s="306"/>
      <c r="HY28" s="306"/>
      <c r="HZ28" s="306"/>
      <c r="IA28" s="306"/>
      <c r="IB28" s="306"/>
      <c r="IC28" s="306"/>
      <c r="ID28" s="306"/>
      <c r="IE28" s="306"/>
      <c r="IF28" s="306"/>
      <c r="IG28" s="306"/>
      <c r="IH28" s="306"/>
      <c r="II28" s="306"/>
      <c r="IJ28" s="306"/>
      <c r="IK28" s="306"/>
      <c r="IL28" s="306"/>
      <c r="IM28" s="306"/>
      <c r="IN28" s="306"/>
      <c r="IO28" s="306"/>
      <c r="IP28" s="306"/>
      <c r="IQ28" s="306"/>
      <c r="IR28" s="306"/>
      <c r="IS28" s="306"/>
      <c r="IT28" s="306"/>
      <c r="IU28" s="306"/>
      <c r="IV28" s="306"/>
    </row>
    <row r="29" spans="1:256" s="1" customFormat="1" ht="15">
      <c r="A29" s="303">
        <v>2003</v>
      </c>
      <c r="B29" s="304">
        <v>5.6</v>
      </c>
      <c r="C29" s="304">
        <v>3.1</v>
      </c>
      <c r="D29" s="304">
        <v>3.2</v>
      </c>
      <c r="E29" s="304">
        <v>1.8</v>
      </c>
      <c r="F29" s="304">
        <v>-0.6</v>
      </c>
      <c r="G29" s="304">
        <v>-1.9</v>
      </c>
      <c r="H29" s="304">
        <v>-0.5</v>
      </c>
      <c r="I29" s="304">
        <v>-0.2</v>
      </c>
      <c r="J29" s="304">
        <v>0.1</v>
      </c>
      <c r="K29" s="304">
        <v>0.6</v>
      </c>
      <c r="L29" s="304">
        <v>1.7</v>
      </c>
      <c r="M29" s="305">
        <v>0.6</v>
      </c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  <c r="FL29" s="306"/>
      <c r="FM29" s="306"/>
      <c r="FN29" s="306"/>
      <c r="FO29" s="306"/>
      <c r="FP29" s="306"/>
      <c r="FQ29" s="306"/>
      <c r="FR29" s="306"/>
      <c r="FS29" s="306"/>
      <c r="FT29" s="306"/>
      <c r="FU29" s="306"/>
      <c r="FV29" s="306"/>
      <c r="FW29" s="306"/>
      <c r="FX29" s="306"/>
      <c r="FY29" s="306"/>
      <c r="FZ29" s="306"/>
      <c r="GA29" s="306"/>
      <c r="GB29" s="306"/>
      <c r="GC29" s="306"/>
      <c r="GD29" s="306"/>
      <c r="GE29" s="306"/>
      <c r="GF29" s="306"/>
      <c r="GG29" s="306"/>
      <c r="GH29" s="306"/>
      <c r="GI29" s="306"/>
      <c r="GJ29" s="306"/>
      <c r="GK29" s="306"/>
      <c r="GL29" s="306"/>
      <c r="GM29" s="306"/>
      <c r="GN29" s="306"/>
      <c r="GO29" s="306"/>
      <c r="GP29" s="306"/>
      <c r="GQ29" s="306"/>
      <c r="GR29" s="306"/>
      <c r="GS29" s="306"/>
      <c r="GT29" s="306"/>
      <c r="GU29" s="306"/>
      <c r="GV29" s="306"/>
      <c r="GW29" s="306"/>
      <c r="GX29" s="306"/>
      <c r="GY29" s="306"/>
      <c r="GZ29" s="306"/>
      <c r="HA29" s="306"/>
      <c r="HB29" s="306"/>
      <c r="HC29" s="306"/>
      <c r="HD29" s="306"/>
      <c r="HE29" s="306"/>
      <c r="HF29" s="306"/>
      <c r="HG29" s="306"/>
      <c r="HH29" s="306"/>
      <c r="HI29" s="306"/>
      <c r="HJ29" s="306"/>
      <c r="HK29" s="306"/>
      <c r="HL29" s="306"/>
      <c r="HM29" s="306"/>
      <c r="HN29" s="306"/>
      <c r="HO29" s="306"/>
      <c r="HP29" s="306"/>
      <c r="HQ29" s="306"/>
      <c r="HR29" s="306"/>
      <c r="HS29" s="306"/>
      <c r="HT29" s="306"/>
      <c r="HU29" s="306"/>
      <c r="HV29" s="306"/>
      <c r="HW29" s="306"/>
      <c r="HX29" s="306"/>
      <c r="HY29" s="306"/>
      <c r="HZ29" s="306"/>
      <c r="IA29" s="306"/>
      <c r="IB29" s="306"/>
      <c r="IC29" s="306"/>
      <c r="ID29" s="306"/>
      <c r="IE29" s="306"/>
      <c r="IF29" s="306"/>
      <c r="IG29" s="306"/>
      <c r="IH29" s="306"/>
      <c r="II29" s="306"/>
      <c r="IJ29" s="306"/>
      <c r="IK29" s="306"/>
      <c r="IL29" s="306"/>
      <c r="IM29" s="306"/>
      <c r="IN29" s="306"/>
      <c r="IO29" s="306"/>
      <c r="IP29" s="306"/>
      <c r="IQ29" s="306"/>
      <c r="IR29" s="306"/>
      <c r="IS29" s="306"/>
      <c r="IT29" s="306"/>
      <c r="IU29" s="306"/>
      <c r="IV29" s="306"/>
    </row>
    <row r="30" spans="1:256" s="1" customFormat="1" ht="15">
      <c r="A30" s="303">
        <v>2004</v>
      </c>
      <c r="B30" s="304">
        <v>2.6</v>
      </c>
      <c r="C30" s="304">
        <v>1.6</v>
      </c>
      <c r="D30" s="304">
        <v>2.1</v>
      </c>
      <c r="E30" s="304">
        <v>2.6</v>
      </c>
      <c r="F30" s="304">
        <v>0</v>
      </c>
      <c r="G30" s="304">
        <v>-1.1</v>
      </c>
      <c r="H30" s="304">
        <v>-1.5</v>
      </c>
      <c r="I30" s="304">
        <v>0.8</v>
      </c>
      <c r="J30" s="304">
        <v>1.8</v>
      </c>
      <c r="K30" s="304">
        <v>3.2</v>
      </c>
      <c r="L30" s="304">
        <v>0.8</v>
      </c>
      <c r="M30" s="305">
        <v>0.1</v>
      </c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6"/>
      <c r="GF30" s="306"/>
      <c r="GG30" s="306"/>
      <c r="GH30" s="306"/>
      <c r="GI30" s="306"/>
      <c r="GJ30" s="306"/>
      <c r="GK30" s="306"/>
      <c r="GL30" s="306"/>
      <c r="GM30" s="306"/>
      <c r="GN30" s="306"/>
      <c r="GO30" s="306"/>
      <c r="GP30" s="306"/>
      <c r="GQ30" s="306"/>
      <c r="GR30" s="306"/>
      <c r="GS30" s="306"/>
      <c r="GT30" s="306"/>
      <c r="GU30" s="306"/>
      <c r="GV30" s="306"/>
      <c r="GW30" s="306"/>
      <c r="GX30" s="306"/>
      <c r="GY30" s="306"/>
      <c r="GZ30" s="306"/>
      <c r="HA30" s="306"/>
      <c r="HB30" s="306"/>
      <c r="HC30" s="306"/>
      <c r="HD30" s="306"/>
      <c r="HE30" s="306"/>
      <c r="HF30" s="306"/>
      <c r="HG30" s="306"/>
      <c r="HH30" s="306"/>
      <c r="HI30" s="306"/>
      <c r="HJ30" s="306"/>
      <c r="HK30" s="306"/>
      <c r="HL30" s="306"/>
      <c r="HM30" s="306"/>
      <c r="HN30" s="306"/>
      <c r="HO30" s="306"/>
      <c r="HP30" s="306"/>
      <c r="HQ30" s="306"/>
      <c r="HR30" s="306"/>
      <c r="HS30" s="306"/>
      <c r="HT30" s="306"/>
      <c r="HU30" s="306"/>
      <c r="HV30" s="306"/>
      <c r="HW30" s="306"/>
      <c r="HX30" s="306"/>
      <c r="HY30" s="306"/>
      <c r="HZ30" s="306"/>
      <c r="IA30" s="306"/>
      <c r="IB30" s="306"/>
      <c r="IC30" s="306"/>
      <c r="ID30" s="306"/>
      <c r="IE30" s="306"/>
      <c r="IF30" s="306"/>
      <c r="IG30" s="306"/>
      <c r="IH30" s="306"/>
      <c r="II30" s="306"/>
      <c r="IJ30" s="306"/>
      <c r="IK30" s="306"/>
      <c r="IL30" s="306"/>
      <c r="IM30" s="306"/>
      <c r="IN30" s="306"/>
      <c r="IO30" s="306"/>
      <c r="IP30" s="306"/>
      <c r="IQ30" s="306"/>
      <c r="IR30" s="306"/>
      <c r="IS30" s="306"/>
      <c r="IT30" s="306"/>
      <c r="IU30" s="306"/>
      <c r="IV30" s="306"/>
    </row>
    <row r="31" spans="1:256" s="1" customFormat="1" ht="15">
      <c r="A31" s="303">
        <v>2005</v>
      </c>
      <c r="B31" s="307">
        <v>-0.41</v>
      </c>
      <c r="C31" s="307">
        <v>0.11</v>
      </c>
      <c r="D31" s="307">
        <v>1.26</v>
      </c>
      <c r="E31" s="307">
        <v>1.21</v>
      </c>
      <c r="F31" s="307">
        <v>0.2</v>
      </c>
      <c r="G31" s="307">
        <v>-0.48</v>
      </c>
      <c r="H31" s="307">
        <v>-0.74</v>
      </c>
      <c r="I31" s="307">
        <v>1.04</v>
      </c>
      <c r="J31" s="307">
        <v>0.78</v>
      </c>
      <c r="K31" s="307">
        <v>0.68</v>
      </c>
      <c r="L31" s="307">
        <v>-0.95</v>
      </c>
      <c r="M31" s="308">
        <v>-0.04</v>
      </c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06"/>
      <c r="EM31" s="306"/>
      <c r="EN31" s="306"/>
      <c r="EO31" s="306"/>
      <c r="EP31" s="306"/>
      <c r="EQ31" s="306"/>
      <c r="ER31" s="306"/>
      <c r="ES31" s="306"/>
      <c r="ET31" s="306"/>
      <c r="EU31" s="306"/>
      <c r="EV31" s="306"/>
      <c r="EW31" s="306"/>
      <c r="EX31" s="306"/>
      <c r="EY31" s="306"/>
      <c r="EZ31" s="306"/>
      <c r="FA31" s="306"/>
      <c r="FB31" s="306"/>
      <c r="FC31" s="306"/>
      <c r="FD31" s="306"/>
      <c r="FE31" s="306"/>
      <c r="FF31" s="306"/>
      <c r="FG31" s="306"/>
      <c r="FH31" s="306"/>
      <c r="FI31" s="306"/>
      <c r="FJ31" s="306"/>
      <c r="FK31" s="306"/>
      <c r="FL31" s="306"/>
      <c r="FM31" s="306"/>
      <c r="FN31" s="306"/>
      <c r="FO31" s="306"/>
      <c r="FP31" s="306"/>
      <c r="FQ31" s="306"/>
      <c r="FR31" s="306"/>
      <c r="FS31" s="306"/>
      <c r="FT31" s="306"/>
      <c r="FU31" s="306"/>
      <c r="FV31" s="306"/>
      <c r="FW31" s="306"/>
      <c r="FX31" s="306"/>
      <c r="FY31" s="306"/>
      <c r="FZ31" s="306"/>
      <c r="GA31" s="306"/>
      <c r="GB31" s="306"/>
      <c r="GC31" s="306"/>
      <c r="GD31" s="306"/>
      <c r="GE31" s="306"/>
      <c r="GF31" s="306"/>
      <c r="GG31" s="306"/>
      <c r="GH31" s="306"/>
      <c r="GI31" s="306"/>
      <c r="GJ31" s="306"/>
      <c r="GK31" s="306"/>
      <c r="GL31" s="306"/>
      <c r="GM31" s="306"/>
      <c r="GN31" s="306"/>
      <c r="GO31" s="306"/>
      <c r="GP31" s="306"/>
      <c r="GQ31" s="306"/>
      <c r="GR31" s="306"/>
      <c r="GS31" s="306"/>
      <c r="GT31" s="306"/>
      <c r="GU31" s="306"/>
      <c r="GV31" s="306"/>
      <c r="GW31" s="306"/>
      <c r="GX31" s="306"/>
      <c r="GY31" s="306"/>
      <c r="GZ31" s="306"/>
      <c r="HA31" s="306"/>
      <c r="HB31" s="306"/>
      <c r="HC31" s="306"/>
      <c r="HD31" s="306"/>
      <c r="HE31" s="306"/>
      <c r="HF31" s="306"/>
      <c r="HG31" s="306"/>
      <c r="HH31" s="306"/>
      <c r="HI31" s="306"/>
      <c r="HJ31" s="306"/>
      <c r="HK31" s="306"/>
      <c r="HL31" s="306"/>
      <c r="HM31" s="306"/>
      <c r="HN31" s="306"/>
      <c r="HO31" s="306"/>
      <c r="HP31" s="306"/>
      <c r="HQ31" s="306"/>
      <c r="HR31" s="306"/>
      <c r="HS31" s="306"/>
      <c r="HT31" s="306"/>
      <c r="HU31" s="306"/>
      <c r="HV31" s="306"/>
      <c r="HW31" s="306"/>
      <c r="HX31" s="306"/>
      <c r="HY31" s="306"/>
      <c r="HZ31" s="306"/>
      <c r="IA31" s="306"/>
      <c r="IB31" s="306"/>
      <c r="IC31" s="306"/>
      <c r="ID31" s="306"/>
      <c r="IE31" s="306"/>
      <c r="IF31" s="306"/>
      <c r="IG31" s="306"/>
      <c r="IH31" s="306"/>
      <c r="II31" s="306"/>
      <c r="IJ31" s="306"/>
      <c r="IK31" s="306"/>
      <c r="IL31" s="306"/>
      <c r="IM31" s="306"/>
      <c r="IN31" s="306"/>
      <c r="IO31" s="306"/>
      <c r="IP31" s="306"/>
      <c r="IQ31" s="306"/>
      <c r="IR31" s="306"/>
      <c r="IS31" s="306"/>
      <c r="IT31" s="306"/>
      <c r="IU31" s="306"/>
      <c r="IV31" s="306"/>
    </row>
    <row r="32" spans="1:256" s="1" customFormat="1" ht="15">
      <c r="A32" s="303">
        <v>2006</v>
      </c>
      <c r="B32" s="307">
        <v>1.96</v>
      </c>
      <c r="C32" s="307">
        <v>0.26</v>
      </c>
      <c r="D32" s="307">
        <v>0.25</v>
      </c>
      <c r="E32" s="307">
        <v>1.94</v>
      </c>
      <c r="F32" s="307">
        <v>2.77</v>
      </c>
      <c r="G32" s="307">
        <v>4.02</v>
      </c>
      <c r="H32" s="307">
        <v>0.86</v>
      </c>
      <c r="I32" s="307">
        <v>-0.75</v>
      </c>
      <c r="J32" s="307">
        <v>-0.23</v>
      </c>
      <c r="K32" s="307">
        <v>0.45</v>
      </c>
      <c r="L32" s="307">
        <v>-0.29</v>
      </c>
      <c r="M32" s="308">
        <v>-0.12</v>
      </c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306"/>
      <c r="FO32" s="306"/>
      <c r="FP32" s="306"/>
      <c r="FQ32" s="306"/>
      <c r="FR32" s="306"/>
      <c r="FS32" s="306"/>
      <c r="FT32" s="306"/>
      <c r="FU32" s="306"/>
      <c r="FV32" s="306"/>
      <c r="FW32" s="306"/>
      <c r="FX32" s="306"/>
      <c r="FY32" s="306"/>
      <c r="FZ32" s="306"/>
      <c r="GA32" s="306"/>
      <c r="GB32" s="306"/>
      <c r="GC32" s="306"/>
      <c r="GD32" s="306"/>
      <c r="GE32" s="306"/>
      <c r="GF32" s="306"/>
      <c r="GG32" s="306"/>
      <c r="GH32" s="306"/>
      <c r="GI32" s="306"/>
      <c r="GJ32" s="306"/>
      <c r="GK32" s="306"/>
      <c r="GL32" s="306"/>
      <c r="GM32" s="306"/>
      <c r="GN32" s="306"/>
      <c r="GO32" s="306"/>
      <c r="GP32" s="306"/>
      <c r="GQ32" s="306"/>
      <c r="GR32" s="306"/>
      <c r="GS32" s="306"/>
      <c r="GT32" s="306"/>
      <c r="GU32" s="306"/>
      <c r="GV32" s="306"/>
      <c r="GW32" s="306"/>
      <c r="GX32" s="306"/>
      <c r="GY32" s="306"/>
      <c r="GZ32" s="306"/>
      <c r="HA32" s="306"/>
      <c r="HB32" s="306"/>
      <c r="HC32" s="306"/>
      <c r="HD32" s="306"/>
      <c r="HE32" s="306"/>
      <c r="HF32" s="306"/>
      <c r="HG32" s="306"/>
      <c r="HH32" s="306"/>
      <c r="HI32" s="306"/>
      <c r="HJ32" s="306"/>
      <c r="HK32" s="306"/>
      <c r="HL32" s="306"/>
      <c r="HM32" s="306"/>
      <c r="HN32" s="306"/>
      <c r="HO32" s="306"/>
      <c r="HP32" s="306"/>
      <c r="HQ32" s="306"/>
      <c r="HR32" s="306"/>
      <c r="HS32" s="306"/>
      <c r="HT32" s="306"/>
      <c r="HU32" s="306"/>
      <c r="HV32" s="306"/>
      <c r="HW32" s="306"/>
      <c r="HX32" s="306"/>
      <c r="HY32" s="306"/>
      <c r="HZ32" s="306"/>
      <c r="IA32" s="306"/>
      <c r="IB32" s="306"/>
      <c r="IC32" s="306"/>
      <c r="ID32" s="306"/>
      <c r="IE32" s="306"/>
      <c r="IF32" s="306"/>
      <c r="IG32" s="306"/>
      <c r="IH32" s="306"/>
      <c r="II32" s="306"/>
      <c r="IJ32" s="306"/>
      <c r="IK32" s="306"/>
      <c r="IL32" s="306"/>
      <c r="IM32" s="306"/>
      <c r="IN32" s="306"/>
      <c r="IO32" s="306"/>
      <c r="IP32" s="306"/>
      <c r="IQ32" s="306"/>
      <c r="IR32" s="306"/>
      <c r="IS32" s="306"/>
      <c r="IT32" s="306"/>
      <c r="IU32" s="306"/>
      <c r="IV32" s="306"/>
    </row>
    <row r="33" spans="1:256" s="1" customFormat="1" ht="15">
      <c r="A33" s="303">
        <v>2007</v>
      </c>
      <c r="B33" s="307">
        <v>-0.05</v>
      </c>
      <c r="C33" s="307">
        <v>0.95</v>
      </c>
      <c r="D33" s="307">
        <v>0.97</v>
      </c>
      <c r="E33" s="307">
        <v>0.8</v>
      </c>
      <c r="F33" s="307">
        <v>0.39</v>
      </c>
      <c r="G33" s="307">
        <v>-0.11</v>
      </c>
      <c r="H33" s="307">
        <v>0.06</v>
      </c>
      <c r="I33" s="307">
        <v>0.85</v>
      </c>
      <c r="J33" s="307">
        <v>1.02</v>
      </c>
      <c r="K33" s="307">
        <v>-0.13</v>
      </c>
      <c r="L33" s="307">
        <v>0.89</v>
      </c>
      <c r="M33" s="308">
        <v>0.15</v>
      </c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6"/>
      <c r="FL33" s="306"/>
      <c r="FM33" s="306"/>
      <c r="FN33" s="306"/>
      <c r="FO33" s="306"/>
      <c r="FP33" s="306"/>
      <c r="FQ33" s="306"/>
      <c r="FR33" s="306"/>
      <c r="FS33" s="306"/>
      <c r="FT33" s="306"/>
      <c r="FU33" s="306"/>
      <c r="FV33" s="306"/>
      <c r="FW33" s="306"/>
      <c r="FX33" s="306"/>
      <c r="FY33" s="306"/>
      <c r="FZ33" s="306"/>
      <c r="GA33" s="306"/>
      <c r="GB33" s="306"/>
      <c r="GC33" s="306"/>
      <c r="GD33" s="306"/>
      <c r="GE33" s="306"/>
      <c r="GF33" s="306"/>
      <c r="GG33" s="306"/>
      <c r="GH33" s="306"/>
      <c r="GI33" s="306"/>
      <c r="GJ33" s="306"/>
      <c r="GK33" s="306"/>
      <c r="GL33" s="306"/>
      <c r="GM33" s="306"/>
      <c r="GN33" s="306"/>
      <c r="GO33" s="306"/>
      <c r="GP33" s="306"/>
      <c r="GQ33" s="306"/>
      <c r="GR33" s="306"/>
      <c r="GS33" s="306"/>
      <c r="GT33" s="306"/>
      <c r="GU33" s="306"/>
      <c r="GV33" s="306"/>
      <c r="GW33" s="306"/>
      <c r="GX33" s="306"/>
      <c r="GY33" s="306"/>
      <c r="GZ33" s="306"/>
      <c r="HA33" s="306"/>
      <c r="HB33" s="306"/>
      <c r="HC33" s="306"/>
      <c r="HD33" s="306"/>
      <c r="HE33" s="306"/>
      <c r="HF33" s="306"/>
      <c r="HG33" s="306"/>
      <c r="HH33" s="306"/>
      <c r="HI33" s="306"/>
      <c r="HJ33" s="306"/>
      <c r="HK33" s="306"/>
      <c r="HL33" s="306"/>
      <c r="HM33" s="306"/>
      <c r="HN33" s="306"/>
      <c r="HO33" s="306"/>
      <c r="HP33" s="306"/>
      <c r="HQ33" s="306"/>
      <c r="HR33" s="306"/>
      <c r="HS33" s="306"/>
      <c r="HT33" s="306"/>
      <c r="HU33" s="306"/>
      <c r="HV33" s="306"/>
      <c r="HW33" s="306"/>
      <c r="HX33" s="306"/>
      <c r="HY33" s="306"/>
      <c r="HZ33" s="306"/>
      <c r="IA33" s="306"/>
      <c r="IB33" s="306"/>
      <c r="IC33" s="306"/>
      <c r="ID33" s="306"/>
      <c r="IE33" s="306"/>
      <c r="IF33" s="306"/>
      <c r="IG33" s="306"/>
      <c r="IH33" s="306"/>
      <c r="II33" s="306"/>
      <c r="IJ33" s="306"/>
      <c r="IK33" s="306"/>
      <c r="IL33" s="306"/>
      <c r="IM33" s="306"/>
      <c r="IN33" s="306"/>
      <c r="IO33" s="306"/>
      <c r="IP33" s="306"/>
      <c r="IQ33" s="306"/>
      <c r="IR33" s="306"/>
      <c r="IS33" s="306"/>
      <c r="IT33" s="306"/>
      <c r="IU33" s="306"/>
      <c r="IV33" s="306"/>
    </row>
    <row r="34" spans="1:256" s="1" customFormat="1" ht="15">
      <c r="A34" s="303">
        <v>2008</v>
      </c>
      <c r="B34" s="307">
        <v>0.42</v>
      </c>
      <c r="C34" s="307">
        <v>2.56</v>
      </c>
      <c r="D34" s="307">
        <v>3.17</v>
      </c>
      <c r="E34" s="307">
        <v>4.5</v>
      </c>
      <c r="F34" s="307">
        <v>2.12</v>
      </c>
      <c r="G34" s="307">
        <v>0.32</v>
      </c>
      <c r="H34" s="307">
        <v>1.25</v>
      </c>
      <c r="I34" s="307">
        <v>-2.34</v>
      </c>
      <c r="J34" s="307">
        <v>-0.9</v>
      </c>
      <c r="K34" s="307">
        <v>0.57</v>
      </c>
      <c r="L34" s="307">
        <v>-0.03</v>
      </c>
      <c r="M34" s="308">
        <v>-3.54</v>
      </c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6"/>
      <c r="GQ34" s="306"/>
      <c r="GR34" s="306"/>
      <c r="GS34" s="306"/>
      <c r="GT34" s="306"/>
      <c r="GU34" s="306"/>
      <c r="GV34" s="306"/>
      <c r="GW34" s="306"/>
      <c r="GX34" s="306"/>
      <c r="GY34" s="306"/>
      <c r="GZ34" s="306"/>
      <c r="HA34" s="306"/>
      <c r="HB34" s="306"/>
      <c r="HC34" s="306"/>
      <c r="HD34" s="306"/>
      <c r="HE34" s="306"/>
      <c r="HF34" s="306"/>
      <c r="HG34" s="306"/>
      <c r="HH34" s="306"/>
      <c r="HI34" s="306"/>
      <c r="HJ34" s="306"/>
      <c r="HK34" s="306"/>
      <c r="HL34" s="306"/>
      <c r="HM34" s="306"/>
      <c r="HN34" s="306"/>
      <c r="HO34" s="306"/>
      <c r="HP34" s="306"/>
      <c r="HQ34" s="306"/>
      <c r="HR34" s="306"/>
      <c r="HS34" s="306"/>
      <c r="HT34" s="306"/>
      <c r="HU34" s="306"/>
      <c r="HV34" s="306"/>
      <c r="HW34" s="306"/>
      <c r="HX34" s="306"/>
      <c r="HY34" s="306"/>
      <c r="HZ34" s="306"/>
      <c r="IA34" s="306"/>
      <c r="IB34" s="306"/>
      <c r="IC34" s="306"/>
      <c r="ID34" s="306"/>
      <c r="IE34" s="306"/>
      <c r="IF34" s="306"/>
      <c r="IG34" s="306"/>
      <c r="IH34" s="306"/>
      <c r="II34" s="306"/>
      <c r="IJ34" s="306"/>
      <c r="IK34" s="306"/>
      <c r="IL34" s="306"/>
      <c r="IM34" s="306"/>
      <c r="IN34" s="306"/>
      <c r="IO34" s="306"/>
      <c r="IP34" s="306"/>
      <c r="IQ34" s="306"/>
      <c r="IR34" s="306"/>
      <c r="IS34" s="306"/>
      <c r="IT34" s="306"/>
      <c r="IU34" s="306"/>
      <c r="IV34" s="306"/>
    </row>
    <row r="35" spans="1:256" s="1" customFormat="1" ht="15">
      <c r="A35" s="303">
        <v>2009</v>
      </c>
      <c r="B35" s="307">
        <v>0.23</v>
      </c>
      <c r="C35" s="307">
        <v>1.17</v>
      </c>
      <c r="D35" s="307">
        <v>0.29</v>
      </c>
      <c r="E35" s="307">
        <v>0.65</v>
      </c>
      <c r="F35" s="307">
        <v>-0.05</v>
      </c>
      <c r="G35" s="307">
        <v>0.94</v>
      </c>
      <c r="H35" s="307">
        <v>-0.71</v>
      </c>
      <c r="I35" s="307">
        <v>0.42</v>
      </c>
      <c r="J35" s="307">
        <v>0.62</v>
      </c>
      <c r="K35" s="307">
        <v>0.28</v>
      </c>
      <c r="L35" s="307">
        <v>1.29</v>
      </c>
      <c r="M35" s="308">
        <v>0.66</v>
      </c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  <c r="FL35" s="306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  <c r="FW35" s="306"/>
      <c r="FX35" s="306"/>
      <c r="FY35" s="306"/>
      <c r="FZ35" s="306"/>
      <c r="GA35" s="306"/>
      <c r="GB35" s="306"/>
      <c r="GC35" s="306"/>
      <c r="GD35" s="306"/>
      <c r="GE35" s="306"/>
      <c r="GF35" s="306"/>
      <c r="GG35" s="306"/>
      <c r="GH35" s="306"/>
      <c r="GI35" s="306"/>
      <c r="GJ35" s="306"/>
      <c r="GK35" s="306"/>
      <c r="GL35" s="306"/>
      <c r="GM35" s="306"/>
      <c r="GN35" s="306"/>
      <c r="GO35" s="306"/>
      <c r="GP35" s="306"/>
      <c r="GQ35" s="306"/>
      <c r="GR35" s="306"/>
      <c r="GS35" s="306"/>
      <c r="GT35" s="306"/>
      <c r="GU35" s="306"/>
      <c r="GV35" s="306"/>
      <c r="GW35" s="306"/>
      <c r="GX35" s="306"/>
      <c r="GY35" s="306"/>
      <c r="GZ35" s="306"/>
      <c r="HA35" s="306"/>
      <c r="HB35" s="306"/>
      <c r="HC35" s="306"/>
      <c r="HD35" s="306"/>
      <c r="HE35" s="306"/>
      <c r="HF35" s="306"/>
      <c r="HG35" s="306"/>
      <c r="HH35" s="306"/>
      <c r="HI35" s="306"/>
      <c r="HJ35" s="306"/>
      <c r="HK35" s="306"/>
      <c r="HL35" s="306"/>
      <c r="HM35" s="306"/>
      <c r="HN35" s="306"/>
      <c r="HO35" s="306"/>
      <c r="HP35" s="306"/>
      <c r="HQ35" s="306"/>
      <c r="HR35" s="306"/>
      <c r="HS35" s="306"/>
      <c r="HT35" s="306"/>
      <c r="HU35" s="306"/>
      <c r="HV35" s="306"/>
      <c r="HW35" s="306"/>
      <c r="HX35" s="306"/>
      <c r="HY35" s="306"/>
      <c r="HZ35" s="306"/>
      <c r="IA35" s="306"/>
      <c r="IB35" s="306"/>
      <c r="IC35" s="306"/>
      <c r="ID35" s="306"/>
      <c r="IE35" s="306"/>
      <c r="IF35" s="306"/>
      <c r="IG35" s="306"/>
      <c r="IH35" s="306"/>
      <c r="II35" s="306"/>
      <c r="IJ35" s="306"/>
      <c r="IK35" s="306"/>
      <c r="IL35" s="306"/>
      <c r="IM35" s="306"/>
      <c r="IN35" s="306"/>
      <c r="IO35" s="306"/>
      <c r="IP35" s="306"/>
      <c r="IQ35" s="306"/>
      <c r="IR35" s="306"/>
      <c r="IS35" s="306"/>
      <c r="IT35" s="306"/>
      <c r="IU35" s="306"/>
      <c r="IV35" s="306"/>
    </row>
    <row r="36" spans="1:256" s="1" customFormat="1" ht="15">
      <c r="A36" s="303">
        <v>2010</v>
      </c>
      <c r="B36" s="307">
        <v>0.58</v>
      </c>
      <c r="C36" s="307">
        <v>1.66</v>
      </c>
      <c r="D36" s="307">
        <v>1.94</v>
      </c>
      <c r="E36" s="307">
        <v>2.35</v>
      </c>
      <c r="F36" s="307">
        <v>-1.15</v>
      </c>
      <c r="G36" s="307">
        <v>-0.5</v>
      </c>
      <c r="H36" s="307">
        <v>-0.16</v>
      </c>
      <c r="I36" s="307">
        <v>1.15</v>
      </c>
      <c r="J36" s="307">
        <v>0.51</v>
      </c>
      <c r="K36" s="307">
        <v>1.21</v>
      </c>
      <c r="L36" s="307">
        <v>-0.31</v>
      </c>
      <c r="M36" s="308">
        <v>1.31</v>
      </c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306"/>
      <c r="FP36" s="306"/>
      <c r="FQ36" s="306"/>
      <c r="FR36" s="306"/>
      <c r="FS36" s="306"/>
      <c r="FT36" s="306"/>
      <c r="FU36" s="306"/>
      <c r="FV36" s="306"/>
      <c r="FW36" s="306"/>
      <c r="FX36" s="306"/>
      <c r="FY36" s="306"/>
      <c r="FZ36" s="306"/>
      <c r="GA36" s="306"/>
      <c r="GB36" s="306"/>
      <c r="GC36" s="306"/>
      <c r="GD36" s="306"/>
      <c r="GE36" s="306"/>
      <c r="GF36" s="306"/>
      <c r="GG36" s="306"/>
      <c r="GH36" s="306"/>
      <c r="GI36" s="306"/>
      <c r="GJ36" s="306"/>
      <c r="GK36" s="306"/>
      <c r="GL36" s="306"/>
      <c r="GM36" s="306"/>
      <c r="GN36" s="306"/>
      <c r="GO36" s="306"/>
      <c r="GP36" s="306"/>
      <c r="GQ36" s="306"/>
      <c r="GR36" s="306"/>
      <c r="GS36" s="306"/>
      <c r="GT36" s="306"/>
      <c r="GU36" s="306"/>
      <c r="GV36" s="306"/>
      <c r="GW36" s="306"/>
      <c r="GX36" s="306"/>
      <c r="GY36" s="306"/>
      <c r="GZ36" s="306"/>
      <c r="HA36" s="306"/>
      <c r="HB36" s="306"/>
      <c r="HC36" s="306"/>
      <c r="HD36" s="306"/>
      <c r="HE36" s="306"/>
      <c r="HF36" s="306"/>
      <c r="HG36" s="306"/>
      <c r="HH36" s="306"/>
      <c r="HI36" s="306"/>
      <c r="HJ36" s="306"/>
      <c r="HK36" s="306"/>
      <c r="HL36" s="306"/>
      <c r="HM36" s="306"/>
      <c r="HN36" s="306"/>
      <c r="HO36" s="306"/>
      <c r="HP36" s="306"/>
      <c r="HQ36" s="306"/>
      <c r="HR36" s="306"/>
      <c r="HS36" s="306"/>
      <c r="HT36" s="306"/>
      <c r="HU36" s="306"/>
      <c r="HV36" s="306"/>
      <c r="HW36" s="306"/>
      <c r="HX36" s="306"/>
      <c r="HY36" s="306"/>
      <c r="HZ36" s="306"/>
      <c r="IA36" s="306"/>
      <c r="IB36" s="306"/>
      <c r="IC36" s="306"/>
      <c r="ID36" s="306"/>
      <c r="IE36" s="306"/>
      <c r="IF36" s="306"/>
      <c r="IG36" s="306"/>
      <c r="IH36" s="306"/>
      <c r="II36" s="306"/>
      <c r="IJ36" s="306"/>
      <c r="IK36" s="306"/>
      <c r="IL36" s="306"/>
      <c r="IM36" s="306"/>
      <c r="IN36" s="306"/>
      <c r="IO36" s="306"/>
      <c r="IP36" s="306"/>
      <c r="IQ36" s="306"/>
      <c r="IR36" s="306"/>
      <c r="IS36" s="306"/>
      <c r="IT36" s="306"/>
      <c r="IU36" s="306"/>
      <c r="IV36" s="306"/>
    </row>
    <row r="37" spans="1:256" s="1" customFormat="1" ht="15">
      <c r="A37" s="303">
        <v>2011</v>
      </c>
      <c r="B37" s="307">
        <v>2.36</v>
      </c>
      <c r="C37" s="307">
        <v>1.72</v>
      </c>
      <c r="D37" s="307">
        <v>1.22</v>
      </c>
      <c r="E37" s="307">
        <v>0.61</v>
      </c>
      <c r="F37" s="307">
        <v>0.15</v>
      </c>
      <c r="G37" s="307">
        <v>0.01</v>
      </c>
      <c r="H37" s="307">
        <v>-0.03</v>
      </c>
      <c r="I37" s="307">
        <v>1.76</v>
      </c>
      <c r="J37" s="307">
        <v>1.55</v>
      </c>
      <c r="K37" s="307">
        <v>1.6</v>
      </c>
      <c r="L37" s="307">
        <v>0.65</v>
      </c>
      <c r="M37" s="308">
        <v>1</v>
      </c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306"/>
      <c r="FN37" s="306"/>
      <c r="FO37" s="306"/>
      <c r="FP37" s="306"/>
      <c r="FQ37" s="306"/>
      <c r="FR37" s="306"/>
      <c r="FS37" s="306"/>
      <c r="FT37" s="306"/>
      <c r="FU37" s="306"/>
      <c r="FV37" s="306"/>
      <c r="FW37" s="306"/>
      <c r="FX37" s="306"/>
      <c r="FY37" s="306"/>
      <c r="FZ37" s="306"/>
      <c r="GA37" s="306"/>
      <c r="GB37" s="306"/>
      <c r="GC37" s="306"/>
      <c r="GD37" s="306"/>
      <c r="GE37" s="306"/>
      <c r="GF37" s="306"/>
      <c r="GG37" s="306"/>
      <c r="GH37" s="306"/>
      <c r="GI37" s="306"/>
      <c r="GJ37" s="306"/>
      <c r="GK37" s="306"/>
      <c r="GL37" s="306"/>
      <c r="GM37" s="306"/>
      <c r="GN37" s="306"/>
      <c r="GO37" s="306"/>
      <c r="GP37" s="306"/>
      <c r="GQ37" s="306"/>
      <c r="GR37" s="306"/>
      <c r="GS37" s="306"/>
      <c r="GT37" s="306"/>
      <c r="GU37" s="306"/>
      <c r="GV37" s="306"/>
      <c r="GW37" s="306"/>
      <c r="GX37" s="306"/>
      <c r="GY37" s="306"/>
      <c r="GZ37" s="306"/>
      <c r="HA37" s="306"/>
      <c r="HB37" s="306"/>
      <c r="HC37" s="306"/>
      <c r="HD37" s="306"/>
      <c r="HE37" s="306"/>
      <c r="HF37" s="306"/>
      <c r="HG37" s="306"/>
      <c r="HH37" s="306"/>
      <c r="HI37" s="306"/>
      <c r="HJ37" s="306"/>
      <c r="HK37" s="306"/>
      <c r="HL37" s="306"/>
      <c r="HM37" s="306"/>
      <c r="HN37" s="306"/>
      <c r="HO37" s="306"/>
      <c r="HP37" s="306"/>
      <c r="HQ37" s="306"/>
      <c r="HR37" s="306"/>
      <c r="HS37" s="306"/>
      <c r="HT37" s="306"/>
      <c r="HU37" s="306"/>
      <c r="HV37" s="306"/>
      <c r="HW37" s="306"/>
      <c r="HX37" s="306"/>
      <c r="HY37" s="306"/>
      <c r="HZ37" s="306"/>
      <c r="IA37" s="306"/>
      <c r="IB37" s="306"/>
      <c r="IC37" s="306"/>
      <c r="ID37" s="306"/>
      <c r="IE37" s="306"/>
      <c r="IF37" s="306"/>
      <c r="IG37" s="306"/>
      <c r="IH37" s="306"/>
      <c r="II37" s="306"/>
      <c r="IJ37" s="306"/>
      <c r="IK37" s="306"/>
      <c r="IL37" s="306"/>
      <c r="IM37" s="306"/>
      <c r="IN37" s="306"/>
      <c r="IO37" s="306"/>
      <c r="IP37" s="306"/>
      <c r="IQ37" s="306"/>
      <c r="IR37" s="306"/>
      <c r="IS37" s="306"/>
      <c r="IT37" s="306"/>
      <c r="IU37" s="306"/>
      <c r="IV37" s="306"/>
    </row>
    <row r="38" spans="1:256" s="1" customFormat="1" ht="15">
      <c r="A38" s="303">
        <v>2012</v>
      </c>
      <c r="B38" s="307">
        <v>0.38</v>
      </c>
      <c r="C38" s="307">
        <v>-0.09</v>
      </c>
      <c r="D38" s="307">
        <v>0.36</v>
      </c>
      <c r="E38" s="307">
        <v>0.08</v>
      </c>
      <c r="F38" s="307">
        <v>0.53</v>
      </c>
      <c r="G38" s="307">
        <v>-1.49</v>
      </c>
      <c r="H38" s="307">
        <v>-0.31</v>
      </c>
      <c r="I38" s="307">
        <v>0.26</v>
      </c>
      <c r="J38" s="307">
        <v>1.03</v>
      </c>
      <c r="K38" s="307">
        <v>0.17</v>
      </c>
      <c r="L38" s="307">
        <v>1.66</v>
      </c>
      <c r="M38" s="308">
        <v>-0.12</v>
      </c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  <c r="FL38" s="306"/>
      <c r="FM38" s="306"/>
      <c r="FN38" s="306"/>
      <c r="FO38" s="306"/>
      <c r="FP38" s="306"/>
      <c r="FQ38" s="306"/>
      <c r="FR38" s="306"/>
      <c r="FS38" s="306"/>
      <c r="FT38" s="306"/>
      <c r="FU38" s="306"/>
      <c r="FV38" s="306"/>
      <c r="FW38" s="306"/>
      <c r="FX38" s="306"/>
      <c r="FY38" s="306"/>
      <c r="FZ38" s="306"/>
      <c r="GA38" s="306"/>
      <c r="GB38" s="306"/>
      <c r="GC38" s="306"/>
      <c r="GD38" s="306"/>
      <c r="GE38" s="306"/>
      <c r="GF38" s="306"/>
      <c r="GG38" s="306"/>
      <c r="GH38" s="306"/>
      <c r="GI38" s="306"/>
      <c r="GJ38" s="306"/>
      <c r="GK38" s="306"/>
      <c r="GL38" s="306"/>
      <c r="GM38" s="306"/>
      <c r="GN38" s="306"/>
      <c r="GO38" s="306"/>
      <c r="GP38" s="306"/>
      <c r="GQ38" s="306"/>
      <c r="GR38" s="306"/>
      <c r="GS38" s="306"/>
      <c r="GT38" s="306"/>
      <c r="GU38" s="306"/>
      <c r="GV38" s="306"/>
      <c r="GW38" s="306"/>
      <c r="GX38" s="306"/>
      <c r="GY38" s="306"/>
      <c r="GZ38" s="306"/>
      <c r="HA38" s="306"/>
      <c r="HB38" s="306"/>
      <c r="HC38" s="306"/>
      <c r="HD38" s="306"/>
      <c r="HE38" s="306"/>
      <c r="HF38" s="306"/>
      <c r="HG38" s="306"/>
      <c r="HH38" s="306"/>
      <c r="HI38" s="306"/>
      <c r="HJ38" s="306"/>
      <c r="HK38" s="306"/>
      <c r="HL38" s="306"/>
      <c r="HM38" s="306"/>
      <c r="HN38" s="306"/>
      <c r="HO38" s="306"/>
      <c r="HP38" s="306"/>
      <c r="HQ38" s="306"/>
      <c r="HR38" s="306"/>
      <c r="HS38" s="306"/>
      <c r="HT38" s="306"/>
      <c r="HU38" s="306"/>
      <c r="HV38" s="306"/>
      <c r="HW38" s="306"/>
      <c r="HX38" s="306"/>
      <c r="HY38" s="306"/>
      <c r="HZ38" s="306"/>
      <c r="IA38" s="306"/>
      <c r="IB38" s="306"/>
      <c r="IC38" s="306"/>
      <c r="ID38" s="306"/>
      <c r="IE38" s="306"/>
      <c r="IF38" s="306"/>
      <c r="IG38" s="306"/>
      <c r="IH38" s="306"/>
      <c r="II38" s="306"/>
      <c r="IJ38" s="306"/>
      <c r="IK38" s="306"/>
      <c r="IL38" s="306"/>
      <c r="IM38" s="306"/>
      <c r="IN38" s="306"/>
      <c r="IO38" s="306"/>
      <c r="IP38" s="306"/>
      <c r="IQ38" s="306"/>
      <c r="IR38" s="306"/>
      <c r="IS38" s="306"/>
      <c r="IT38" s="306"/>
      <c r="IU38" s="306"/>
      <c r="IV38" s="306"/>
    </row>
    <row r="39" spans="1:256" s="1" customFormat="1" ht="15">
      <c r="A39" s="303">
        <v>2013</v>
      </c>
      <c r="B39" s="307">
        <v>-0.18</v>
      </c>
      <c r="C39" s="307">
        <v>-0.13</v>
      </c>
      <c r="D39" s="307">
        <v>0.81</v>
      </c>
      <c r="E39" s="307">
        <v>-0.51</v>
      </c>
      <c r="F39" s="307">
        <v>1</v>
      </c>
      <c r="G39" s="307">
        <v>1.46</v>
      </c>
      <c r="H39" s="307">
        <v>0.99</v>
      </c>
      <c r="I39" s="307">
        <v>0.04</v>
      </c>
      <c r="J39" s="307">
        <v>0.88</v>
      </c>
      <c r="K39" s="307">
        <v>0.69</v>
      </c>
      <c r="L39" s="307">
        <v>0.62</v>
      </c>
      <c r="M39" s="308">
        <v>1.11</v>
      </c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306"/>
      <c r="EO39" s="306"/>
      <c r="EP39" s="306"/>
      <c r="EQ39" s="306"/>
      <c r="ER39" s="306"/>
      <c r="ES39" s="306"/>
      <c r="ET39" s="306"/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E39" s="306"/>
      <c r="FF39" s="306"/>
      <c r="FG39" s="306"/>
      <c r="FH39" s="306"/>
      <c r="FI39" s="306"/>
      <c r="FJ39" s="306"/>
      <c r="FK39" s="306"/>
      <c r="FL39" s="306"/>
      <c r="FM39" s="306"/>
      <c r="FN39" s="306"/>
      <c r="FO39" s="306"/>
      <c r="FP39" s="306"/>
      <c r="FQ39" s="306"/>
      <c r="FR39" s="306"/>
      <c r="FS39" s="306"/>
      <c r="FT39" s="306"/>
      <c r="FU39" s="306"/>
      <c r="FV39" s="306"/>
      <c r="FW39" s="306"/>
      <c r="FX39" s="306"/>
      <c r="FY39" s="306"/>
      <c r="FZ39" s="306"/>
      <c r="GA39" s="306"/>
      <c r="GB39" s="306"/>
      <c r="GC39" s="306"/>
      <c r="GD39" s="306"/>
      <c r="GE39" s="306"/>
      <c r="GF39" s="306"/>
      <c r="GG39" s="306"/>
      <c r="GH39" s="306"/>
      <c r="GI39" s="306"/>
      <c r="GJ39" s="306"/>
      <c r="GK39" s="306"/>
      <c r="GL39" s="306"/>
      <c r="GM39" s="306"/>
      <c r="GN39" s="306"/>
      <c r="GO39" s="306"/>
      <c r="GP39" s="306"/>
      <c r="GQ39" s="306"/>
      <c r="GR39" s="306"/>
      <c r="GS39" s="306"/>
      <c r="GT39" s="306"/>
      <c r="GU39" s="306"/>
      <c r="GV39" s="306"/>
      <c r="GW39" s="306"/>
      <c r="GX39" s="306"/>
      <c r="GY39" s="306"/>
      <c r="GZ39" s="306"/>
      <c r="HA39" s="306"/>
      <c r="HB39" s="306"/>
      <c r="HC39" s="306"/>
      <c r="HD39" s="306"/>
      <c r="HE39" s="306"/>
      <c r="HF39" s="306"/>
      <c r="HG39" s="306"/>
      <c r="HH39" s="306"/>
      <c r="HI39" s="306"/>
      <c r="HJ39" s="306"/>
      <c r="HK39" s="306"/>
      <c r="HL39" s="306"/>
      <c r="HM39" s="306"/>
      <c r="HN39" s="306"/>
      <c r="HO39" s="306"/>
      <c r="HP39" s="306"/>
      <c r="HQ39" s="306"/>
      <c r="HR39" s="306"/>
      <c r="HS39" s="306"/>
      <c r="HT39" s="306"/>
      <c r="HU39" s="306"/>
      <c r="HV39" s="306"/>
      <c r="HW39" s="306"/>
      <c r="HX39" s="306"/>
      <c r="HY39" s="306"/>
      <c r="HZ39" s="306"/>
      <c r="IA39" s="306"/>
      <c r="IB39" s="306"/>
      <c r="IC39" s="306"/>
      <c r="ID39" s="306"/>
      <c r="IE39" s="306"/>
      <c r="IF39" s="306"/>
      <c r="IG39" s="306"/>
      <c r="IH39" s="306"/>
      <c r="II39" s="306"/>
      <c r="IJ39" s="306"/>
      <c r="IK39" s="306"/>
      <c r="IL39" s="306"/>
      <c r="IM39" s="306"/>
      <c r="IN39" s="306"/>
      <c r="IO39" s="306"/>
      <c r="IP39" s="306"/>
      <c r="IQ39" s="306"/>
      <c r="IR39" s="306"/>
      <c r="IS39" s="306"/>
      <c r="IT39" s="306"/>
      <c r="IU39" s="306"/>
      <c r="IV39" s="306"/>
    </row>
    <row r="40" spans="1:256" s="1" customFormat="1" ht="15">
      <c r="A40" s="309">
        <v>2014</v>
      </c>
      <c r="B40" s="310">
        <v>3.32</v>
      </c>
      <c r="C40" s="310">
        <v>1.38</v>
      </c>
      <c r="D40" s="310">
        <v>0.74</v>
      </c>
      <c r="E40" s="310">
        <v>0.09</v>
      </c>
      <c r="F40" s="310">
        <v>-0.52</v>
      </c>
      <c r="G40" s="310">
        <v>0.06</v>
      </c>
      <c r="H40" s="310">
        <v>0.73</v>
      </c>
      <c r="I40" s="311">
        <v>0.42</v>
      </c>
      <c r="J40" s="311">
        <v>0.85</v>
      </c>
      <c r="K40" s="311">
        <v>0.92</v>
      </c>
      <c r="L40" s="312">
        <v>-0.97</v>
      </c>
      <c r="M40" s="313">
        <v>-0.76</v>
      </c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  <c r="GI40" s="314"/>
      <c r="GJ40" s="314"/>
      <c r="GK40" s="314"/>
      <c r="GL40" s="314"/>
      <c r="GM40" s="314"/>
      <c r="GN40" s="314"/>
      <c r="GO40" s="314"/>
      <c r="GP40" s="314"/>
      <c r="GQ40" s="314"/>
      <c r="GR40" s="314"/>
      <c r="GS40" s="314"/>
      <c r="GT40" s="314"/>
      <c r="GU40" s="314"/>
      <c r="GV40" s="314"/>
      <c r="GW40" s="314"/>
      <c r="GX40" s="314"/>
      <c r="GY40" s="314"/>
      <c r="GZ40" s="314"/>
      <c r="HA40" s="314"/>
      <c r="HB40" s="314"/>
      <c r="HC40" s="314"/>
      <c r="HD40" s="314"/>
      <c r="HE40" s="314"/>
      <c r="HF40" s="314"/>
      <c r="HG40" s="314"/>
      <c r="HH40" s="314"/>
      <c r="HI40" s="314"/>
      <c r="HJ40" s="314"/>
      <c r="HK40" s="314"/>
      <c r="HL40" s="314"/>
      <c r="HM40" s="314"/>
      <c r="HN40" s="314"/>
      <c r="HO40" s="314"/>
      <c r="HP40" s="314"/>
      <c r="HQ40" s="314"/>
      <c r="HR40" s="314"/>
      <c r="HS40" s="314"/>
      <c r="HT40" s="314"/>
      <c r="HU40" s="314"/>
      <c r="HV40" s="314"/>
      <c r="HW40" s="314"/>
      <c r="HX40" s="314"/>
      <c r="HY40" s="314"/>
      <c r="HZ40" s="314"/>
      <c r="IA40" s="314"/>
      <c r="IB40" s="314"/>
      <c r="IC40" s="314"/>
      <c r="ID40" s="314"/>
      <c r="IE40" s="314"/>
      <c r="IF40" s="314"/>
      <c r="IG40" s="314"/>
      <c r="IH40" s="314"/>
      <c r="II40" s="314"/>
      <c r="IJ40" s="314"/>
      <c r="IK40" s="314"/>
      <c r="IL40" s="314"/>
      <c r="IM40" s="314"/>
      <c r="IN40" s="314"/>
      <c r="IO40" s="314"/>
      <c r="IP40" s="314"/>
      <c r="IQ40" s="314"/>
      <c r="IR40" s="314"/>
      <c r="IS40" s="314"/>
      <c r="IT40" s="314"/>
      <c r="IU40" s="314"/>
      <c r="IV40" s="314"/>
    </row>
    <row r="41" spans="1:256" s="1" customFormat="1" ht="15">
      <c r="A41" s="315">
        <v>2015</v>
      </c>
      <c r="B41" s="312">
        <v>0.33</v>
      </c>
      <c r="C41" s="312">
        <v>1.2</v>
      </c>
      <c r="D41" s="312">
        <v>1.05</v>
      </c>
      <c r="E41" s="312">
        <v>1.43</v>
      </c>
      <c r="F41" s="312">
        <v>1.11</v>
      </c>
      <c r="G41" s="316">
        <v>0.25</v>
      </c>
      <c r="H41" s="311">
        <v>-0.32</v>
      </c>
      <c r="I41" s="311">
        <v>0.98</v>
      </c>
      <c r="J41" s="311">
        <v>1.53</v>
      </c>
      <c r="K41" s="311">
        <v>-0.2</v>
      </c>
      <c r="L41" s="312">
        <v>-1.42</v>
      </c>
      <c r="M41" s="313">
        <v>-0.33</v>
      </c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2"/>
      <c r="FI41" s="292"/>
      <c r="FJ41" s="292"/>
      <c r="FK41" s="292"/>
      <c r="FL41" s="292"/>
      <c r="FM41" s="292"/>
      <c r="FN41" s="292"/>
      <c r="FO41" s="292"/>
      <c r="FP41" s="292"/>
      <c r="FQ41" s="292"/>
      <c r="FR41" s="292"/>
      <c r="FS41" s="292"/>
      <c r="FT41" s="292"/>
      <c r="FU41" s="292"/>
      <c r="FV41" s="292"/>
      <c r="FW41" s="292"/>
      <c r="FX41" s="292"/>
      <c r="FY41" s="292"/>
      <c r="FZ41" s="292"/>
      <c r="GA41" s="292"/>
      <c r="GB41" s="292"/>
      <c r="GC41" s="292"/>
      <c r="GD41" s="292"/>
      <c r="GE41" s="292"/>
      <c r="GF41" s="292"/>
      <c r="GG41" s="292"/>
      <c r="GH41" s="292"/>
      <c r="GI41" s="292"/>
      <c r="GJ41" s="292"/>
      <c r="GK41" s="292"/>
      <c r="GL41" s="292"/>
      <c r="GM41" s="292"/>
      <c r="GN41" s="292"/>
      <c r="GO41" s="292"/>
      <c r="GP41" s="292"/>
      <c r="GQ41" s="292"/>
      <c r="GR41" s="292"/>
      <c r="GS41" s="292"/>
      <c r="GT41" s="292"/>
      <c r="GU41" s="292"/>
      <c r="GV41" s="292"/>
      <c r="GW41" s="292"/>
      <c r="GX41" s="292"/>
      <c r="GY41" s="292"/>
      <c r="GZ41" s="292"/>
      <c r="HA41" s="292"/>
      <c r="HB41" s="292"/>
      <c r="HC41" s="292"/>
      <c r="HD41" s="292"/>
      <c r="HE41" s="292"/>
      <c r="HF41" s="292"/>
      <c r="HG41" s="292"/>
      <c r="HH41" s="292"/>
      <c r="HI41" s="292"/>
      <c r="HJ41" s="292"/>
      <c r="HK41" s="292"/>
      <c r="HL41" s="292"/>
      <c r="HM41" s="292"/>
      <c r="HN41" s="292"/>
      <c r="HO41" s="292"/>
      <c r="HP41" s="292"/>
      <c r="HQ41" s="292"/>
      <c r="HR41" s="292"/>
      <c r="HS41" s="292"/>
      <c r="HT41" s="292"/>
      <c r="HU41" s="292"/>
      <c r="HV41" s="292"/>
      <c r="HW41" s="292"/>
      <c r="HX41" s="292"/>
      <c r="HY41" s="292"/>
      <c r="HZ41" s="292"/>
      <c r="IA41" s="292"/>
      <c r="IB41" s="292"/>
      <c r="IC41" s="292"/>
      <c r="ID41" s="292"/>
      <c r="IE41" s="292"/>
      <c r="IF41" s="292"/>
      <c r="IG41" s="292"/>
      <c r="IH41" s="292"/>
      <c r="II41" s="292"/>
      <c r="IJ41" s="292"/>
      <c r="IK41" s="292"/>
      <c r="IL41" s="292"/>
      <c r="IM41" s="292"/>
      <c r="IN41" s="292"/>
      <c r="IO41" s="292"/>
      <c r="IP41" s="292"/>
      <c r="IQ41" s="292"/>
      <c r="IR41" s="292"/>
      <c r="IS41" s="292"/>
      <c r="IT41" s="292"/>
      <c r="IU41" s="292"/>
      <c r="IV41" s="292"/>
    </row>
    <row r="42" spans="1:256" s="1" customFormat="1" ht="15.75" thickBot="1">
      <c r="A42" s="317">
        <v>2016</v>
      </c>
      <c r="B42" s="318">
        <v>0.55</v>
      </c>
      <c r="C42" s="318">
        <v>-0.2</v>
      </c>
      <c r="D42" s="318">
        <v>0.4</v>
      </c>
      <c r="E42" s="318">
        <v>0.52</v>
      </c>
      <c r="F42" s="318">
        <v>1.48</v>
      </c>
      <c r="G42" s="319">
        <v>0.41</v>
      </c>
      <c r="H42" s="320">
        <v>0.21</v>
      </c>
      <c r="I42" s="321" t="s">
        <v>581</v>
      </c>
      <c r="J42" s="320"/>
      <c r="K42" s="320"/>
      <c r="L42" s="318"/>
      <c r="M42" s="32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2"/>
      <c r="FL42" s="292"/>
      <c r="FM42" s="292"/>
      <c r="FN42" s="292"/>
      <c r="FO42" s="292"/>
      <c r="FP42" s="292"/>
      <c r="FQ42" s="292"/>
      <c r="FR42" s="292"/>
      <c r="FS42" s="292"/>
      <c r="FT42" s="292"/>
      <c r="FU42" s="292"/>
      <c r="FV42" s="292"/>
      <c r="FW42" s="292"/>
      <c r="FX42" s="292"/>
      <c r="FY42" s="292"/>
      <c r="FZ42" s="292"/>
      <c r="GA42" s="292"/>
      <c r="GB42" s="292"/>
      <c r="GC42" s="292"/>
      <c r="GD42" s="292"/>
      <c r="GE42" s="292"/>
      <c r="GF42" s="292"/>
      <c r="GG42" s="292"/>
      <c r="GH42" s="292"/>
      <c r="GI42" s="292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  <c r="IV42" s="292"/>
    </row>
    <row r="43" spans="1:256" s="1" customFormat="1" ht="15">
      <c r="A43" s="323" t="s">
        <v>582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2"/>
      <c r="FI43" s="292"/>
      <c r="FJ43" s="292"/>
      <c r="FK43" s="292"/>
      <c r="FL43" s="292"/>
      <c r="FM43" s="292"/>
      <c r="FN43" s="292"/>
      <c r="FO43" s="292"/>
      <c r="FP43" s="292"/>
      <c r="FQ43" s="292"/>
      <c r="FR43" s="292"/>
      <c r="FS43" s="292"/>
      <c r="FT43" s="292"/>
      <c r="FU43" s="292"/>
      <c r="FV43" s="292"/>
      <c r="FW43" s="292"/>
      <c r="FX43" s="292"/>
      <c r="FY43" s="292"/>
      <c r="FZ43" s="292"/>
      <c r="GA43" s="292"/>
      <c r="GB43" s="292"/>
      <c r="GC43" s="292"/>
      <c r="GD43" s="292"/>
      <c r="GE43" s="292"/>
      <c r="GF43" s="292"/>
      <c r="GG43" s="292"/>
      <c r="GH43" s="292"/>
      <c r="GI43" s="292"/>
      <c r="GJ43" s="292"/>
      <c r="GK43" s="292"/>
      <c r="GL43" s="292"/>
      <c r="GM43" s="292"/>
      <c r="GN43" s="292"/>
      <c r="GO43" s="292"/>
      <c r="GP43" s="292"/>
      <c r="GQ43" s="292"/>
      <c r="GR43" s="292"/>
      <c r="GS43" s="292"/>
      <c r="GT43" s="292"/>
      <c r="GU43" s="292"/>
      <c r="GV43" s="292"/>
      <c r="GW43" s="292"/>
      <c r="GX43" s="292"/>
      <c r="GY43" s="292"/>
      <c r="GZ43" s="292"/>
      <c r="HA43" s="292"/>
      <c r="HB43" s="292"/>
      <c r="HC43" s="292"/>
      <c r="HD43" s="292"/>
      <c r="HE43" s="292"/>
      <c r="HF43" s="292"/>
      <c r="HG43" s="292"/>
      <c r="HH43" s="292"/>
      <c r="HI43" s="292"/>
      <c r="HJ43" s="292"/>
      <c r="HK43" s="292"/>
      <c r="HL43" s="292"/>
      <c r="HM43" s="292"/>
      <c r="HN43" s="292"/>
      <c r="HO43" s="292"/>
      <c r="HP43" s="292"/>
      <c r="HQ43" s="292"/>
      <c r="HR43" s="292"/>
      <c r="HS43" s="292"/>
      <c r="HT43" s="292"/>
      <c r="HU43" s="292"/>
      <c r="HV43" s="292"/>
      <c r="HW43" s="292"/>
      <c r="HX43" s="292"/>
      <c r="HY43" s="292"/>
      <c r="HZ43" s="292"/>
      <c r="IA43" s="292"/>
      <c r="IB43" s="292"/>
      <c r="IC43" s="292"/>
      <c r="ID43" s="292"/>
      <c r="IE43" s="292"/>
      <c r="IF43" s="292"/>
      <c r="IG43" s="292"/>
      <c r="IH43" s="292"/>
      <c r="II43" s="292"/>
      <c r="IJ43" s="292"/>
      <c r="IK43" s="292"/>
      <c r="IL43" s="292"/>
      <c r="IM43" s="292"/>
      <c r="IN43" s="292"/>
      <c r="IO43" s="292"/>
      <c r="IP43" s="292"/>
      <c r="IQ43" s="292"/>
      <c r="IR43" s="292"/>
      <c r="IS43" s="292"/>
      <c r="IT43" s="292"/>
      <c r="IU43" s="292"/>
      <c r="IV43" s="292"/>
    </row>
    <row r="44" spans="1:256" s="1" customFormat="1" ht="15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2"/>
      <c r="FL44" s="292"/>
      <c r="FM44" s="292"/>
      <c r="FN44" s="292"/>
      <c r="FO44" s="292"/>
      <c r="FP44" s="292"/>
      <c r="FQ44" s="292"/>
      <c r="FR44" s="292"/>
      <c r="FS44" s="292"/>
      <c r="FT44" s="292"/>
      <c r="FU44" s="292"/>
      <c r="FV44" s="292"/>
      <c r="FW44" s="292"/>
      <c r="FX44" s="292"/>
      <c r="FY44" s="292"/>
      <c r="FZ44" s="292"/>
      <c r="GA44" s="292"/>
      <c r="GB44" s="292"/>
      <c r="GC44" s="292"/>
      <c r="GD44" s="292"/>
      <c r="GE44" s="292"/>
      <c r="GF44" s="292"/>
      <c r="GG44" s="292"/>
      <c r="GH44" s="292"/>
      <c r="GI44" s="292"/>
      <c r="GJ44" s="292"/>
      <c r="GK44" s="292"/>
      <c r="GL44" s="292"/>
      <c r="GM44" s="292"/>
      <c r="GN44" s="292"/>
      <c r="GO44" s="292"/>
      <c r="GP44" s="292"/>
      <c r="GQ44" s="292"/>
      <c r="GR44" s="292"/>
      <c r="GS44" s="292"/>
      <c r="GT44" s="292"/>
      <c r="GU44" s="292"/>
      <c r="GV44" s="292"/>
      <c r="GW44" s="292"/>
      <c r="GX44" s="292"/>
      <c r="GY44" s="292"/>
      <c r="GZ44" s="292"/>
      <c r="HA44" s="292"/>
      <c r="HB44" s="292"/>
      <c r="HC44" s="292"/>
      <c r="HD44" s="292"/>
      <c r="HE44" s="292"/>
      <c r="HF44" s="292"/>
      <c r="HG44" s="292"/>
      <c r="HH44" s="292"/>
      <c r="HI44" s="292"/>
      <c r="HJ44" s="292"/>
      <c r="HK44" s="292"/>
      <c r="HL44" s="292"/>
      <c r="HM44" s="292"/>
      <c r="HN44" s="292"/>
      <c r="HO44" s="292"/>
      <c r="HP44" s="292"/>
      <c r="HQ44" s="292"/>
      <c r="HR44" s="292"/>
      <c r="HS44" s="292"/>
      <c r="HT44" s="292"/>
      <c r="HU44" s="292"/>
      <c r="HV44" s="292"/>
      <c r="HW44" s="292"/>
      <c r="HX44" s="292"/>
      <c r="HY44" s="292"/>
      <c r="HZ44" s="292"/>
      <c r="IA44" s="292"/>
      <c r="IB44" s="292"/>
      <c r="IC44" s="292"/>
      <c r="ID44" s="292"/>
      <c r="IE44" s="292"/>
      <c r="IF44" s="292"/>
      <c r="IG44" s="292"/>
      <c r="IH44" s="292"/>
      <c r="II44" s="292"/>
      <c r="IJ44" s="292"/>
      <c r="IK44" s="292"/>
      <c r="IL44" s="292"/>
      <c r="IM44" s="292"/>
      <c r="IN44" s="292"/>
      <c r="IO44" s="292"/>
      <c r="IP44" s="292"/>
      <c r="IQ44" s="292"/>
      <c r="IR44" s="292"/>
      <c r="IS44" s="292"/>
      <c r="IT44" s="292"/>
      <c r="IU44" s="292"/>
      <c r="IV44" s="292"/>
    </row>
    <row r="45" spans="1:256" s="1" customFormat="1" ht="15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2"/>
      <c r="EP45" s="292"/>
      <c r="EQ45" s="292"/>
      <c r="ER45" s="292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2"/>
      <c r="FI45" s="292"/>
      <c r="FJ45" s="292"/>
      <c r="FK45" s="292"/>
      <c r="FL45" s="292"/>
      <c r="FM45" s="292"/>
      <c r="FN45" s="292"/>
      <c r="FO45" s="292"/>
      <c r="FP45" s="292"/>
      <c r="FQ45" s="292"/>
      <c r="FR45" s="292"/>
      <c r="FS45" s="292"/>
      <c r="FT45" s="292"/>
      <c r="FU45" s="292"/>
      <c r="FV45" s="292"/>
      <c r="FW45" s="292"/>
      <c r="FX45" s="292"/>
      <c r="FY45" s="292"/>
      <c r="FZ45" s="292"/>
      <c r="GA45" s="292"/>
      <c r="GB45" s="292"/>
      <c r="GC45" s="292"/>
      <c r="GD45" s="292"/>
      <c r="GE45" s="292"/>
      <c r="GF45" s="292"/>
      <c r="GG45" s="292"/>
      <c r="GH45" s="292"/>
      <c r="GI45" s="292"/>
      <c r="GJ45" s="292"/>
      <c r="GK45" s="292"/>
      <c r="GL45" s="292"/>
      <c r="GM45" s="292"/>
      <c r="GN45" s="292"/>
      <c r="GO45" s="292"/>
      <c r="GP45" s="292"/>
      <c r="GQ45" s="292"/>
      <c r="GR45" s="292"/>
      <c r="GS45" s="292"/>
      <c r="GT45" s="292"/>
      <c r="GU45" s="292"/>
      <c r="GV45" s="292"/>
      <c r="GW45" s="292"/>
      <c r="GX45" s="292"/>
      <c r="GY45" s="292"/>
      <c r="GZ45" s="292"/>
      <c r="HA45" s="292"/>
      <c r="HB45" s="292"/>
      <c r="HC45" s="292"/>
      <c r="HD45" s="292"/>
      <c r="HE45" s="292"/>
      <c r="HF45" s="292"/>
      <c r="HG45" s="292"/>
      <c r="HH45" s="292"/>
      <c r="HI45" s="292"/>
      <c r="HJ45" s="292"/>
      <c r="HK45" s="292"/>
      <c r="HL45" s="292"/>
      <c r="HM45" s="292"/>
      <c r="HN45" s="292"/>
      <c r="HO45" s="292"/>
      <c r="HP45" s="292"/>
      <c r="HQ45" s="292"/>
      <c r="HR45" s="292"/>
      <c r="HS45" s="292"/>
      <c r="HT45" s="292"/>
      <c r="HU45" s="292"/>
      <c r="HV45" s="292"/>
      <c r="HW45" s="292"/>
      <c r="HX45" s="292"/>
      <c r="HY45" s="292"/>
      <c r="HZ45" s="292"/>
      <c r="IA45" s="292"/>
      <c r="IB45" s="292"/>
      <c r="IC45" s="292"/>
      <c r="ID45" s="292"/>
      <c r="IE45" s="292"/>
      <c r="IF45" s="292"/>
      <c r="IG45" s="292"/>
      <c r="IH45" s="292"/>
      <c r="II45" s="292"/>
      <c r="IJ45" s="292"/>
      <c r="IK45" s="292"/>
      <c r="IL45" s="292"/>
      <c r="IM45" s="292"/>
      <c r="IN45" s="292"/>
      <c r="IO45" s="292"/>
      <c r="IP45" s="292"/>
      <c r="IQ45" s="292"/>
      <c r="IR45" s="292"/>
      <c r="IS45" s="292"/>
      <c r="IT45" s="292"/>
      <c r="IU45" s="292"/>
      <c r="IV45" s="292"/>
    </row>
    <row r="46" spans="1:256" s="1" customFormat="1" ht="15">
      <c r="A46" s="292" t="s">
        <v>583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  <c r="GF46" s="292"/>
      <c r="GG46" s="292"/>
      <c r="GH46" s="292"/>
      <c r="GI46" s="292"/>
      <c r="GJ46" s="292"/>
      <c r="GK46" s="292"/>
      <c r="GL46" s="292"/>
      <c r="GM46" s="292"/>
      <c r="GN46" s="292"/>
      <c r="GO46" s="292"/>
      <c r="GP46" s="292"/>
      <c r="GQ46" s="292"/>
      <c r="GR46" s="292"/>
      <c r="GS46" s="292"/>
      <c r="GT46" s="292"/>
      <c r="GU46" s="292"/>
      <c r="GV46" s="292"/>
      <c r="GW46" s="292"/>
      <c r="GX46" s="292"/>
      <c r="GY46" s="292"/>
      <c r="GZ46" s="292"/>
      <c r="HA46" s="292"/>
      <c r="HB46" s="292"/>
      <c r="HC46" s="292"/>
      <c r="HD46" s="292"/>
      <c r="HE46" s="292"/>
      <c r="HF46" s="292"/>
      <c r="HG46" s="292"/>
      <c r="HH46" s="292"/>
      <c r="HI46" s="292"/>
      <c r="HJ46" s="292"/>
      <c r="HK46" s="292"/>
      <c r="HL46" s="292"/>
      <c r="HM46" s="292"/>
      <c r="HN46" s="292"/>
      <c r="HO46" s="292"/>
      <c r="HP46" s="292"/>
      <c r="HQ46" s="292"/>
      <c r="HR46" s="292"/>
      <c r="HS46" s="292"/>
      <c r="HT46" s="292"/>
      <c r="HU46" s="292"/>
      <c r="HV46" s="292"/>
      <c r="HW46" s="292"/>
      <c r="HX46" s="292"/>
      <c r="HY46" s="292"/>
      <c r="HZ46" s="292"/>
      <c r="IA46" s="292"/>
      <c r="IB46" s="292"/>
      <c r="IC46" s="292"/>
      <c r="ID46" s="292"/>
      <c r="IE46" s="292"/>
      <c r="IF46" s="292"/>
      <c r="IG46" s="292"/>
      <c r="IH46" s="292"/>
      <c r="II46" s="292"/>
      <c r="IJ46" s="292"/>
      <c r="IK46" s="292"/>
      <c r="IL46" s="292"/>
      <c r="IM46" s="292"/>
      <c r="IN46" s="292"/>
      <c r="IO46" s="292"/>
      <c r="IP46" s="292"/>
      <c r="IQ46" s="292"/>
      <c r="IR46" s="292"/>
      <c r="IS46" s="292"/>
      <c r="IT46" s="292"/>
      <c r="IU46" s="292"/>
      <c r="IV46" s="292"/>
    </row>
  </sheetData>
  <sheetProtection password="D222" sheet="1" objects="1" scenarios="1"/>
  <mergeCells count="2">
    <mergeCell ref="A2:M2"/>
    <mergeCell ref="A43:M45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B3:P43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2.57421875" style="92" customWidth="1"/>
    <col min="2" max="16384" width="9.140625" style="92" customWidth="1"/>
  </cols>
  <sheetData>
    <row r="3" spans="2:16" ht="15">
      <c r="B3" s="289" t="s">
        <v>527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2:5" ht="18.75">
      <c r="B4" s="94" t="s">
        <v>555</v>
      </c>
      <c r="E4" s="108" t="str">
        <f>Rapor!B1</f>
        <v>Son Güncelleme : 24.08.2016 / 10:50</v>
      </c>
    </row>
    <row r="5" ht="18.75">
      <c r="B5" s="92" t="s">
        <v>528</v>
      </c>
    </row>
    <row r="6" spans="2:13" ht="15">
      <c r="B6" s="92" t="s">
        <v>529</v>
      </c>
      <c r="M6" s="92" t="s">
        <v>530</v>
      </c>
    </row>
    <row r="7" ht="15">
      <c r="B7" s="92" t="s">
        <v>531</v>
      </c>
    </row>
    <row r="8" ht="15"/>
    <row r="9" spans="2:10" ht="15.75">
      <c r="B9" s="92" t="s">
        <v>532</v>
      </c>
      <c r="J9" s="92" t="s">
        <v>533</v>
      </c>
    </row>
    <row r="10" ht="15"/>
    <row r="11" spans="2:13" ht="15">
      <c r="B11" s="92" t="s">
        <v>534</v>
      </c>
      <c r="M11" s="92" t="s">
        <v>535</v>
      </c>
    </row>
    <row r="12" ht="15"/>
    <row r="13" ht="15"/>
    <row r="14" ht="15"/>
    <row r="16" ht="15">
      <c r="B16" s="92" t="s">
        <v>536</v>
      </c>
    </row>
    <row r="17" ht="15">
      <c r="B17" s="92" t="s">
        <v>537</v>
      </c>
    </row>
    <row r="18" ht="15"/>
    <row r="19" ht="15"/>
    <row r="20" ht="15"/>
    <row r="21" spans="2:7" ht="15">
      <c r="B21" s="92" t="s">
        <v>538</v>
      </c>
      <c r="G21" s="92" t="s">
        <v>539</v>
      </c>
    </row>
    <row r="22" ht="15"/>
    <row r="23" ht="15"/>
    <row r="24" ht="15">
      <c r="B24" s="92" t="s">
        <v>540</v>
      </c>
    </row>
    <row r="25" ht="15">
      <c r="B25" s="92" t="s">
        <v>541</v>
      </c>
    </row>
    <row r="26" ht="15"/>
    <row r="27" spans="2:11" ht="15">
      <c r="B27" s="92" t="s">
        <v>542</v>
      </c>
      <c r="K27" s="92" t="s">
        <v>543</v>
      </c>
    </row>
    <row r="28" ht="21.75" customHeight="1">
      <c r="B28" s="92" t="s">
        <v>544</v>
      </c>
    </row>
    <row r="30" ht="15">
      <c r="B30" s="92" t="s">
        <v>549</v>
      </c>
    </row>
    <row r="31" ht="15"/>
    <row r="32" ht="15"/>
    <row r="33" ht="15"/>
    <row r="34" ht="15"/>
    <row r="35" ht="15"/>
    <row r="36" spans="2:12" ht="15">
      <c r="B36" s="92" t="s">
        <v>550</v>
      </c>
      <c r="L36" s="95"/>
    </row>
    <row r="37" ht="15">
      <c r="B37" s="92" t="s">
        <v>545</v>
      </c>
    </row>
    <row r="39" ht="15">
      <c r="B39" s="92" t="s">
        <v>546</v>
      </c>
    </row>
    <row r="41" ht="15">
      <c r="B41" s="92" t="s">
        <v>547</v>
      </c>
    </row>
    <row r="42" ht="15">
      <c r="B42" s="92" t="s">
        <v>548</v>
      </c>
    </row>
    <row r="43" ht="15">
      <c r="B43" s="93" t="s">
        <v>21</v>
      </c>
    </row>
  </sheetData>
  <sheetProtection password="B3E1" sheet="1"/>
  <mergeCells count="1">
    <mergeCell ref="B3:P3"/>
  </mergeCells>
  <hyperlinks>
    <hyperlink ref="B43" r:id="rId1" display="maktas978@gmail.com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B2:I9"/>
  <sheetViews>
    <sheetView zoomScalePageLayoutView="0" workbookViewId="0" topLeftCell="A1">
      <selection activeCell="C8" sqref="C8"/>
    </sheetView>
  </sheetViews>
  <sheetFormatPr defaultColWidth="9.140625" defaultRowHeight="15"/>
  <cols>
    <col min="2" max="4" width="20.57421875" style="0" customWidth="1"/>
    <col min="5" max="5" width="16.140625" style="0" bestFit="1" customWidth="1"/>
  </cols>
  <sheetData>
    <row r="1" ht="15.75" thickBot="1"/>
    <row r="2" spans="2:9" ht="16.5" thickBot="1">
      <c r="B2" s="212" t="s">
        <v>509</v>
      </c>
      <c r="C2" s="213"/>
      <c r="D2" s="213"/>
      <c r="E2" s="213"/>
      <c r="F2" s="213"/>
      <c r="G2" s="213"/>
      <c r="H2" s="213"/>
      <c r="I2" s="214"/>
    </row>
    <row r="3" spans="2:9" s="1" customFormat="1" ht="16.5" thickBot="1">
      <c r="B3" s="237" t="s">
        <v>20</v>
      </c>
      <c r="C3" s="238"/>
      <c r="D3" s="238"/>
      <c r="E3" s="238"/>
      <c r="F3" s="238"/>
      <c r="G3" s="238"/>
      <c r="H3" s="238"/>
      <c r="I3" s="239"/>
    </row>
    <row r="4" spans="2:5" ht="16.5" thickBot="1">
      <c r="B4" s="212" t="s">
        <v>486</v>
      </c>
      <c r="C4" s="213"/>
      <c r="D4" s="213"/>
      <c r="E4" s="214"/>
    </row>
    <row r="5" spans="2:5" ht="94.5">
      <c r="B5" s="33" t="s">
        <v>470</v>
      </c>
      <c r="C5" s="27" t="s">
        <v>487</v>
      </c>
      <c r="D5" s="33" t="s">
        <v>489</v>
      </c>
      <c r="E5" s="33" t="s">
        <v>490</v>
      </c>
    </row>
    <row r="6" spans="2:5" ht="15">
      <c r="B6" s="30" t="s">
        <v>488</v>
      </c>
      <c r="C6" s="60">
        <v>0</v>
      </c>
      <c r="D6" s="28">
        <v>0.01</v>
      </c>
      <c r="E6" s="21">
        <f>C6*D6/2</f>
        <v>0</v>
      </c>
    </row>
    <row r="7" spans="2:5" s="32" customFormat="1" ht="15">
      <c r="B7" s="31" t="s">
        <v>488</v>
      </c>
      <c r="C7" s="65">
        <v>0</v>
      </c>
      <c r="D7" s="29">
        <v>0.08</v>
      </c>
      <c r="E7" s="21">
        <f>C7*D7/2</f>
        <v>0</v>
      </c>
    </row>
    <row r="8" spans="2:5" s="1" customFormat="1" ht="15.75" thickBot="1">
      <c r="B8" s="41" t="s">
        <v>488</v>
      </c>
      <c r="C8" s="66">
        <v>0</v>
      </c>
      <c r="D8" s="44">
        <v>0.18</v>
      </c>
      <c r="E8" s="43">
        <f>C8*10/100</f>
        <v>0</v>
      </c>
    </row>
    <row r="9" spans="2:5" ht="15.75" thickBot="1">
      <c r="B9" s="42" t="s">
        <v>493</v>
      </c>
      <c r="C9" s="35">
        <f>SUM(C6:C8)</f>
        <v>0</v>
      </c>
      <c r="D9" s="35"/>
      <c r="E9" s="35">
        <f>SUM(E6:E8)</f>
        <v>0</v>
      </c>
    </row>
  </sheetData>
  <sheetProtection password="B3E1" sheet="1" selectLockedCells="1"/>
  <mergeCells count="3">
    <mergeCell ref="B4:E4"/>
    <mergeCell ref="B2:I2"/>
    <mergeCell ref="B3:I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malianaliz</cp:lastModifiedBy>
  <cp:lastPrinted>2016-07-24T16:51:21Z</cp:lastPrinted>
  <dcterms:created xsi:type="dcterms:W3CDTF">2011-02-21T10:57:59Z</dcterms:created>
  <dcterms:modified xsi:type="dcterms:W3CDTF">2016-08-24T08:22:40Z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